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https://verisure.sharepoint.com/sites/CFO_Office/Shared Documents/06. IR/03. Documents Uploaded into the Website/03. Trending Schedule/Topholding/"/>
    </mc:Choice>
  </mc:AlternateContent>
  <xr:revisionPtr revIDLastSave="462" documentId="8_{8AB6DEB0-F245-4B8D-B892-F028CCA72A06}" xr6:coauthVersionLast="47" xr6:coauthVersionMax="47" xr10:uidLastSave="{F3D3424C-11AA-49FA-B3EC-3497E11247EF}"/>
  <bookViews>
    <workbookView xWindow="16284" yWindow="-108" windowWidth="30936" windowHeight="16776" tabRatio="790" xr2:uid="{26710B3C-72C4-41CC-958D-8A1805872393}"/>
  </bookViews>
  <sheets>
    <sheet name="Cover" sheetId="30" r:id="rId1"/>
    <sheet name="Annual Summary" sheetId="31" r:id="rId2"/>
    <sheet name="Annual IS" sheetId="52" r:id="rId3"/>
    <sheet name="Annual BS" sheetId="25" r:id="rId4"/>
    <sheet name="Annual CF" sheetId="24" r:id="rId5"/>
    <sheet name="Annual ROCE" sheetId="41" r:id="rId6"/>
    <sheet name="Annual Cash Conversion" sheetId="54" r:id="rId7"/>
    <sheet name="Quarterly Summary" sheetId="32" r:id="rId8"/>
    <sheet name="Quarterly IS" sheetId="53" r:id="rId9"/>
    <sheet name="Quarterly BS" sheetId="17" r:id="rId10"/>
    <sheet name="Quarterly CF" sheetId="29" r:id="rId11"/>
    <sheet name="Glossary" sheetId="40" r:id="rId12"/>
    <sheet name="Disclaimer" sheetId="35"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#REF!</definedName>
    <definedName name="__________PEY08">[1]Control!$B$11</definedName>
    <definedName name="__________PEY09" localSheetId="11">[1]Control!$B$10</definedName>
    <definedName name="__________PEY09">#REF!</definedName>
    <definedName name="_________PEY08" localSheetId="11">#REF!</definedName>
    <definedName name="_________PEY08">#REF!</definedName>
    <definedName name="_________PEY09" localSheetId="11">#REF!</definedName>
    <definedName name="_________PEY09">#REF!</definedName>
    <definedName name="________PEY08" localSheetId="11">#REF!</definedName>
    <definedName name="________PEY08">#REF!</definedName>
    <definedName name="________PEY09" localSheetId="11">#REF!</definedName>
    <definedName name="________PEY09">#REF!</definedName>
    <definedName name="_______PEY08" localSheetId="11">#REF!</definedName>
    <definedName name="_______PEY08">#REF!</definedName>
    <definedName name="_______PEY09" localSheetId="11">#REF!</definedName>
    <definedName name="_______PEY09">#REF!</definedName>
    <definedName name="______PEY08" localSheetId="11">#REF!</definedName>
    <definedName name="______PEY08">#REF!</definedName>
    <definedName name="______PEY09" localSheetId="11">#REF!</definedName>
    <definedName name="______PEY09">#REF!</definedName>
    <definedName name="_____PEY08" localSheetId="11">#REF!</definedName>
    <definedName name="_____PEY08">#REF!</definedName>
    <definedName name="_____PEY09" localSheetId="11">#REF!</definedName>
    <definedName name="_____PEY09">#REF!</definedName>
    <definedName name="____PEY08" localSheetId="11">#REF!</definedName>
    <definedName name="____PEY08">#REF!</definedName>
    <definedName name="____PEY09" localSheetId="11">#REF!</definedName>
    <definedName name="____PEY09">#REF!</definedName>
    <definedName name="___For2002">#REF!</definedName>
    <definedName name="___PEY08" localSheetId="11">[2]CONTROL!$B$9</definedName>
    <definedName name="___PEY08">#REF!</definedName>
    <definedName name="___PEY09" localSheetId="11">#REF!</definedName>
    <definedName name="___PEY09">#REF!</definedName>
    <definedName name="___RU1" localSheetId="11">[3]DP!$C$7</definedName>
    <definedName name="___RU1">#REF!</definedName>
    <definedName name="___RU2">[3]DP!$C$9</definedName>
    <definedName name="___RU3">[3]DP!$C$11</definedName>
    <definedName name="__123Graph_A" hidden="1">#REF!</definedName>
    <definedName name="__123Graph_AChart1" hidden="1">#REF!</definedName>
    <definedName name="__123Graph_ACurrent" hidden="1">#REF!</definedName>
    <definedName name="__123Graph_B" hidden="1">#REF!</definedName>
    <definedName name="__123Graph_X" hidden="1">#REF!</definedName>
    <definedName name="__A11" localSheetId="6" hidden="1">{#N/A,#N/A,FALSE,"Umsatz 99";#N/A,#N/A,FALSE,"ER 99 "}</definedName>
    <definedName name="__A11" hidden="1">{#N/A,#N/A,FALSE,"Umsatz 99";#N/A,#N/A,FALSE,"ER 99 "}</definedName>
    <definedName name="__c" localSheetId="6" hidden="1">{"Fiesta Facer Page",#N/A,FALSE,"Q_C_S";"Fiesta Main Page",#N/A,FALSE,"V_L";"Fiesta 95BP Struct",#N/A,FALSE,"StructBP";"Fiesta Post 95BP Struct",#N/A,FALSE,"AdjStructBP"}</definedName>
    <definedName name="__c" hidden="1">{"Fiesta Facer Page",#N/A,FALSE,"Q_C_S";"Fiesta Main Page",#N/A,FALSE,"V_L";"Fiesta 95BP Struct",#N/A,FALSE,"StructBP";"Fiesta Post 95BP Struct",#N/A,FALSE,"AdjStructBP"}</definedName>
    <definedName name="__CCY1">#REF!</definedName>
    <definedName name="__CCY2">#REF!</definedName>
    <definedName name="__FDS_HYPERLINK_TOGGLE_STATE__" hidden="1">"ON"</definedName>
    <definedName name="__For2002">[4]For2002!$C$1:$N$232</definedName>
    <definedName name="__PEY08">[2]CONTROL!$B$9</definedName>
    <definedName name="__PEY09">#REF!</definedName>
    <definedName name="__Q3" localSheetId="6" hidden="1">{"SchD1",#N/A,FALSE,"Schedules";"SchD2",#N/A,FALSE,"Schedules"}</definedName>
    <definedName name="__Q3" hidden="1">{"SchD1",#N/A,FALSE,"Schedules";"SchD2",#N/A,FALSE,"Schedules"}</definedName>
    <definedName name="__RU1">[3]DP!$C$7</definedName>
    <definedName name="__RU2" localSheetId="11">[3]DP!$C$9</definedName>
    <definedName name="__RU2">#REF!</definedName>
    <definedName name="__RU3" localSheetId="11">[3]DP!$C$11</definedName>
    <definedName name="__RU3">#REF!</definedName>
    <definedName name="__YE1">#REF!</definedName>
    <definedName name="__YE2">#REF!</definedName>
    <definedName name="__YE3">#REF!</definedName>
    <definedName name="_1" hidden="1">#REF!</definedName>
    <definedName name="_1__123Graph_ACHART_1" hidden="1">#REF!</definedName>
    <definedName name="_1__123Graph_BCHART_5" hidden="1">#REF!</definedName>
    <definedName name="_1_0_0_K" hidden="1">#REF!</definedName>
    <definedName name="_10__123Graph_ACHART_108" hidden="1">#REF!</definedName>
    <definedName name="_100__123Graph_ACHART_62" hidden="1">#REF!</definedName>
    <definedName name="_101__123Graph_ACHART_63" hidden="1">#REF!</definedName>
    <definedName name="_102__123Graph_ACHART_64" hidden="1">#REF!</definedName>
    <definedName name="_103__123Graph_ACHART_65" hidden="1">#REF!</definedName>
    <definedName name="_104__123Graph_ACHART_66" hidden="1">#REF!</definedName>
    <definedName name="_105__123Graph_ACHART_68" hidden="1">#REF!</definedName>
    <definedName name="_106__123Graph_ACHART_69" hidden="1">#REF!</definedName>
    <definedName name="_107__123Graph_ACHART_7" hidden="1">#REF!</definedName>
    <definedName name="_108__123Graph_ACHART_70" hidden="1">#REF!</definedName>
    <definedName name="_109__123Graph_ACHART_71" hidden="1">#REF!</definedName>
    <definedName name="_11__123Graph_ACHART_109" hidden="1">#REF!</definedName>
    <definedName name="_110__123Graph_ACHART_72" hidden="1">#REF!</definedName>
    <definedName name="_111__123Graph_ACHART_73" hidden="1">#REF!</definedName>
    <definedName name="_112__123Graph_ACHART_74" hidden="1">#REF!</definedName>
    <definedName name="_113__123Graph_ACHART_75" hidden="1">#REF!</definedName>
    <definedName name="_114__123Graph_ACHART_76" hidden="1">#REF!</definedName>
    <definedName name="_115__123Graph_ACHART_77" hidden="1">#REF!</definedName>
    <definedName name="_116__123Graph_ACHART_78" hidden="1">#REF!</definedName>
    <definedName name="_117__123Graph_ACHART_79" hidden="1">#REF!</definedName>
    <definedName name="_118__123Graph_ACHART_8" hidden="1">#REF!</definedName>
    <definedName name="_119__123Graph_ACHART_80" hidden="1">#REF!</definedName>
    <definedName name="_12__123Graph_ACHART_11" hidden="1">#REF!</definedName>
    <definedName name="_120__123Graph_ACHART_81" hidden="1">#REF!</definedName>
    <definedName name="_121__123Graph_ACHART_82" hidden="1">#REF!</definedName>
    <definedName name="_122__123Graph_ACHART_83" hidden="1">#REF!</definedName>
    <definedName name="_123__123Graph_ACHART_84" hidden="1">#REF!</definedName>
    <definedName name="_124__123Graph_ACHART_85" hidden="1">#REF!</definedName>
    <definedName name="_125__123Graph_ACHART_86" hidden="1">#REF!</definedName>
    <definedName name="_126__123Graph_ACHART_87" hidden="1">#REF!</definedName>
    <definedName name="_127__123Graph_ACHART_88" hidden="1">#REF!</definedName>
    <definedName name="_128__123Graph_ACHART_89" hidden="1">#REF!</definedName>
    <definedName name="_129__123Graph_ACHART_9" hidden="1">#REF!</definedName>
    <definedName name="_13__123Graph_ACHART_110" hidden="1">#REF!</definedName>
    <definedName name="_130__123Graph_ACHART_90" hidden="1">#REF!</definedName>
    <definedName name="_131__123Graph_ACHART_91" hidden="1">#REF!</definedName>
    <definedName name="_132__123Graph_ACHART_92" hidden="1">#REF!</definedName>
    <definedName name="_133__123Graph_ACHART_93" hidden="1">#REF!</definedName>
    <definedName name="_134__123Graph_ACHART_94" hidden="1">#REF!</definedName>
    <definedName name="_135__123Graph_ACHART_95" hidden="1">#REF!</definedName>
    <definedName name="_136__123Graph_ACHART_96" hidden="1">#REF!</definedName>
    <definedName name="_137__123Graph_ACHART_98" hidden="1">#REF!</definedName>
    <definedName name="_138__123Graph_ACHART_99" hidden="1">#REF!</definedName>
    <definedName name="_139__123Graph_BCHART_1" hidden="1">#REF!</definedName>
    <definedName name="_14__123Graph_ACHART_111" hidden="1">#REF!</definedName>
    <definedName name="_140__123Graph_BCHART_100" hidden="1">#REF!</definedName>
    <definedName name="_141__123Graph_BCHART_101" hidden="1">#REF!</definedName>
    <definedName name="_142__123Graph_BCHART_102" hidden="1">#REF!</definedName>
    <definedName name="_143__123Graph_BCHART_103" hidden="1">#REF!</definedName>
    <definedName name="_144__123Graph_BCHART_104" hidden="1">#REF!</definedName>
    <definedName name="_145__123Graph_BCHART_105" hidden="1">#REF!</definedName>
    <definedName name="_146__123Graph_BCHART_106" hidden="1">#REF!</definedName>
    <definedName name="_147__123Graph_BCHART_107" hidden="1">#REF!</definedName>
    <definedName name="_148__123Graph_BCHART_108" hidden="1">#REF!</definedName>
    <definedName name="_149__123Graph_BCHART_109" hidden="1">#REF!</definedName>
    <definedName name="_15__123Graph_ACHART_112" hidden="1">#REF!</definedName>
    <definedName name="_150__123Graph_BCHART_11" hidden="1">#REF!</definedName>
    <definedName name="_151__123Graph_BCHART_110" hidden="1">#REF!</definedName>
    <definedName name="_152__123Graph_BCHART_111" hidden="1">#REF!</definedName>
    <definedName name="_153__123Graph_BCHART_112" hidden="1">#REF!</definedName>
    <definedName name="_154__123Graph_BCHART_113" hidden="1">#REF!</definedName>
    <definedName name="_155__123Graph_BCHART_114" hidden="1">#REF!</definedName>
    <definedName name="_156__123Graph_BCHART_115" hidden="1">#REF!</definedName>
    <definedName name="_157__123Graph_BCHART_116" hidden="1">#REF!</definedName>
    <definedName name="_158__123Graph_BCHART_117" hidden="1">#REF!</definedName>
    <definedName name="_159__123Graph_BCHART_118" hidden="1">#REF!</definedName>
    <definedName name="_16__123Graph_ACHART_113" hidden="1">#REF!</definedName>
    <definedName name="_160__123Graph_BCHART_119" hidden="1">#REF!</definedName>
    <definedName name="_161__123Graph_BCHART_12" hidden="1">#REF!</definedName>
    <definedName name="_162__123Graph_BCHART_120" hidden="1">#REF!</definedName>
    <definedName name="_163__123Graph_BCHART_121" hidden="1">#REF!</definedName>
    <definedName name="_164__123Graph_BCHART_122" hidden="1">#REF!</definedName>
    <definedName name="_165__123Graph_BCHART_123" hidden="1">#REF!</definedName>
    <definedName name="_166__123Graph_BCHART_124" hidden="1">#REF!</definedName>
    <definedName name="_167__123Graph_BCHART_125" hidden="1">#REF!</definedName>
    <definedName name="_168__123Graph_BCHART_126" hidden="1">#REF!</definedName>
    <definedName name="_169__123Graph_BCHART_127" hidden="1">#REF!</definedName>
    <definedName name="_17__123Graph_ACHART_114" hidden="1">#REF!</definedName>
    <definedName name="_170__123Graph_BCHART_128" hidden="1">#REF!</definedName>
    <definedName name="_171__123Graph_BCHART_129" hidden="1">#REF!</definedName>
    <definedName name="_172__123Graph_BCHART_13" hidden="1">#REF!</definedName>
    <definedName name="_173__123Graph_BCHART_130" hidden="1">#REF!</definedName>
    <definedName name="_174__123Graph_BCHART_131" hidden="1">#REF!</definedName>
    <definedName name="_175__123Graph_BCHART_132" hidden="1">#REF!</definedName>
    <definedName name="_176__123Graph_BCHART_133" hidden="1">#REF!</definedName>
    <definedName name="_177__123Graph_BCHART_134" hidden="1">#REF!</definedName>
    <definedName name="_178__123Graph_BCHART_135" hidden="1">#REF!</definedName>
    <definedName name="_179__123Graph_BCHART_136" hidden="1">#REF!</definedName>
    <definedName name="_18__123Graph_ACHART_115" hidden="1">#REF!</definedName>
    <definedName name="_180__123Graph_BCHART_137" hidden="1">#REF!</definedName>
    <definedName name="_181__123Graph_BCHART_138" hidden="1">#REF!</definedName>
    <definedName name="_182__123Graph_BCHART_139" hidden="1">#REF!</definedName>
    <definedName name="_183__123Graph_BCHART_14" hidden="1">#REF!</definedName>
    <definedName name="_184__123Graph_BCHART_140" hidden="1">#REF!</definedName>
    <definedName name="_185__123Graph_BCHART_141" hidden="1">#REF!</definedName>
    <definedName name="_186__123Graph_BCHART_15" hidden="1">#REF!</definedName>
    <definedName name="_187__123Graph_BCHART_16" hidden="1">#REF!</definedName>
    <definedName name="_188__123Graph_BCHART_17" hidden="1">#REF!</definedName>
    <definedName name="_189__123Graph_BCHART_18" hidden="1">#REF!</definedName>
    <definedName name="_19__123Graph_ACHART_116" hidden="1">#REF!</definedName>
    <definedName name="_190__123Graph_BCHART_19" hidden="1">#REF!</definedName>
    <definedName name="_191__123Graph_BCHART_2" hidden="1">#REF!</definedName>
    <definedName name="_192__123Graph_BCHART_20" hidden="1">#REF!</definedName>
    <definedName name="_193__123Graph_BCHART_21" hidden="1">#REF!</definedName>
    <definedName name="_194__123Graph_BCHART_22" hidden="1">#REF!</definedName>
    <definedName name="_195__123Graph_BCHART_23" hidden="1">#REF!</definedName>
    <definedName name="_196__123Graph_BCHART_24" hidden="1">#N/A</definedName>
    <definedName name="_197__123Graph_BCHART_25" hidden="1">#N/A</definedName>
    <definedName name="_198__123Graph_BCHART_26" hidden="1">#N/A</definedName>
    <definedName name="_199__123Graph_BCHART_27" hidden="1">#N/A</definedName>
    <definedName name="_1wrn.²Ä1­Ó¤ë1_Ü20¤H." localSheetId="6" hidden="1">{#N/A,#N/A,FALSE,"²Ä1­Ó¤ë"}</definedName>
    <definedName name="_1wrn.²Ä1­Ó¤ë1_Ü20¤H." hidden="1">{#N/A,#N/A,FALSE,"²Ä1­Ó¤ë"}</definedName>
    <definedName name="_2__123Graph_ACHART_100" hidden="1">#REF!</definedName>
    <definedName name="_2_0_0_S" hidden="1">#REF!</definedName>
    <definedName name="_20__123Graph_ACHART_117" hidden="1">#REF!</definedName>
    <definedName name="_200__123Graph_BCHART_28" hidden="1">#N/A</definedName>
    <definedName name="_201__123Graph_BCHART_29" hidden="1">#REF!</definedName>
    <definedName name="_2017" localSheetId="11">#REF!</definedName>
    <definedName name="_2017">#REF!</definedName>
    <definedName name="_2018">#REF!</definedName>
    <definedName name="_202__123Graph_BCHART_3" hidden="1">#REF!</definedName>
    <definedName name="_203__123Graph_BCHART_30" hidden="1">#N/A</definedName>
    <definedName name="_204__123Graph_BCHART_31" hidden="1">#REF!</definedName>
    <definedName name="_205__123Graph_BCHART_32" hidden="1">#REF!</definedName>
    <definedName name="_206__123Graph_BCHART_33" hidden="1">#REF!</definedName>
    <definedName name="_207__123Graph_BCHART_34" hidden="1">#REF!</definedName>
    <definedName name="_208__123Graph_BCHART_35" hidden="1">#REF!</definedName>
    <definedName name="_209__123Graph_BCHART_36" hidden="1">#REF!</definedName>
    <definedName name="_21__123Graph_ACHART_118" hidden="1">#REF!</definedName>
    <definedName name="_210__123Graph_BCHART_37" hidden="1">#REF!</definedName>
    <definedName name="_211__123Graph_BCHART_38" hidden="1">#REF!</definedName>
    <definedName name="_212__123Graph_BCHART_39" hidden="1">#REF!</definedName>
    <definedName name="_213__123Graph_BCHART_4" hidden="1">#REF!</definedName>
    <definedName name="_214__123Graph_BCHART_40" hidden="1">#REF!</definedName>
    <definedName name="_215__123Graph_BCHART_41" hidden="1">#REF!</definedName>
    <definedName name="_216__123Graph_BCHART_42" hidden="1">#REF!</definedName>
    <definedName name="_217__123Graph_BCHART_43" hidden="1">#REF!</definedName>
    <definedName name="_218__123Graph_BCHART_44" hidden="1">#REF!</definedName>
    <definedName name="_219__123Graph_BCHART_45" hidden="1">#REF!</definedName>
    <definedName name="_22__123Graph_ACHART_119" hidden="1">#REF!</definedName>
    <definedName name="_220__123Graph_BCHART_46" hidden="1">#REF!</definedName>
    <definedName name="_221__123Graph_BCHART_47" hidden="1">#REF!</definedName>
    <definedName name="_222__123Graph_BCHART_48" hidden="1">#REF!</definedName>
    <definedName name="_223__123Graph_BCHART_49" hidden="1">#REF!</definedName>
    <definedName name="_224__123Graph_BCHART_5" hidden="1">#REF!</definedName>
    <definedName name="_225__123Graph_BCHART_50" hidden="1">#REF!</definedName>
    <definedName name="_226__123Graph_BCHART_51" hidden="1">#REF!</definedName>
    <definedName name="_227__123Graph_BCHART_52" hidden="1">#REF!</definedName>
    <definedName name="_228__123Graph_BCHART_53" hidden="1">#REF!</definedName>
    <definedName name="_229__123Graph_BCHART_54" hidden="1">#REF!</definedName>
    <definedName name="_23__123Graph_ACHART_12" hidden="1">#REF!</definedName>
    <definedName name="_230__123Graph_BCHART_55" hidden="1">#REF!</definedName>
    <definedName name="_231__123Graph_BCHART_56" hidden="1">#REF!</definedName>
    <definedName name="_232__123Graph_BCHART_57" hidden="1">#REF!</definedName>
    <definedName name="_233__123Graph_BCHART_58" hidden="1">#REF!</definedName>
    <definedName name="_234__123Graph_BCHART_59" hidden="1">#REF!</definedName>
    <definedName name="_235__123Graph_BCHART_6" hidden="1">#REF!</definedName>
    <definedName name="_236__123Graph_BCHART_60" hidden="1">#REF!</definedName>
    <definedName name="_237__123Graph_BCHART_61" hidden="1">#REF!</definedName>
    <definedName name="_238__123Graph_BCHART_62" hidden="1">#REF!</definedName>
    <definedName name="_239__123Graph_BCHART_63" hidden="1">#REF!</definedName>
    <definedName name="_24__123Graph_ACHART_120" hidden="1">#REF!</definedName>
    <definedName name="_240__123Graph_BCHART_64" hidden="1">#REF!</definedName>
    <definedName name="_241__123Graph_BCHART_65" hidden="1">#REF!</definedName>
    <definedName name="_242__123Graph_BCHART_66" hidden="1">#REF!</definedName>
    <definedName name="_243__123Graph_BCHART_68" hidden="1">#REF!</definedName>
    <definedName name="_244__123Graph_BCHART_69" hidden="1">#REF!</definedName>
    <definedName name="_245__123Graph_BCHART_7" hidden="1">#REF!</definedName>
    <definedName name="_246__123Graph_BCHART_70" hidden="1">#REF!</definedName>
    <definedName name="_247__123Graph_BCHART_71" hidden="1">#REF!</definedName>
    <definedName name="_248__123Graph_BCHART_72" hidden="1">#REF!</definedName>
    <definedName name="_249__123Graph_BCHART_73" hidden="1">#REF!</definedName>
    <definedName name="_25__123Graph_ACHART_121" hidden="1">#REF!</definedName>
    <definedName name="_250__123Graph_BCHART_74" hidden="1">#REF!</definedName>
    <definedName name="_251__123Graph_BCHART_75" hidden="1">#REF!</definedName>
    <definedName name="_252__123Graph_BCHART_76" hidden="1">#REF!</definedName>
    <definedName name="_253__123Graph_BCHART_77" hidden="1">#REF!</definedName>
    <definedName name="_254__123Graph_BCHART_78" hidden="1">#REF!</definedName>
    <definedName name="_255__123Graph_BCHART_79" hidden="1">#REF!</definedName>
    <definedName name="_256__123Graph_BCHART_8" hidden="1">#REF!</definedName>
    <definedName name="_257__123Graph_BCHART_80" hidden="1">#REF!</definedName>
    <definedName name="_258__123Graph_BCHART_81" hidden="1">#REF!</definedName>
    <definedName name="_259__123Graph_BCHART_82" hidden="1">#REF!</definedName>
    <definedName name="_26__123Graph_ACHART_122" hidden="1">#REF!</definedName>
    <definedName name="_260__123Graph_BCHART_83" hidden="1">#REF!</definedName>
    <definedName name="_261__123Graph_BCHART_84" hidden="1">#REF!</definedName>
    <definedName name="_262__123Graph_BCHART_85" hidden="1">#REF!</definedName>
    <definedName name="_263__123Graph_BCHART_86" hidden="1">#REF!</definedName>
    <definedName name="_264__123Graph_BCHART_87" hidden="1">#REF!</definedName>
    <definedName name="_265__123Graph_BCHART_88" hidden="1">#REF!</definedName>
    <definedName name="_266__123Graph_BCHART_89" hidden="1">#REF!</definedName>
    <definedName name="_267__123Graph_BCHART_9" hidden="1">#REF!</definedName>
    <definedName name="_268__123Graph_BCHART_90" hidden="1">#REF!</definedName>
    <definedName name="_269__123Graph_BCHART_91" hidden="1">#REF!</definedName>
    <definedName name="_27__123Graph_ACHART_123" hidden="1">#REF!</definedName>
    <definedName name="_270__123Graph_BCHART_92" hidden="1">#REF!</definedName>
    <definedName name="_271__123Graph_BCHART_93" hidden="1">#REF!</definedName>
    <definedName name="_272__123Graph_BCHART_94" hidden="1">#REF!</definedName>
    <definedName name="_273__123Graph_BCHART_95" hidden="1">#REF!</definedName>
    <definedName name="_274__123Graph_BCHART_96" hidden="1">#REF!</definedName>
    <definedName name="_275__123Graph_BCHART_98" hidden="1">#REF!</definedName>
    <definedName name="_276__123Graph_BCHART_99" hidden="1">#REF!</definedName>
    <definedName name="_277__123Graph_CCHART_24" hidden="1">#N/A</definedName>
    <definedName name="_278__123Graph_CCHART_25" hidden="1">#N/A</definedName>
    <definedName name="_279__123Graph_CCHART_26" hidden="1">#N/A</definedName>
    <definedName name="_28__123Graph_ACHART_124" hidden="1">#REF!</definedName>
    <definedName name="_280__123Graph_CCHART_27" hidden="1">#N/A</definedName>
    <definedName name="_281__123Graph_CCHART_28" hidden="1">#N/A</definedName>
    <definedName name="_282__123Graph_CCHART_30" hidden="1">#N/A</definedName>
    <definedName name="_283__123Graph_DCHART_24" hidden="1">#N/A</definedName>
    <definedName name="_284__123Graph_DCHART_25" hidden="1">#N/A</definedName>
    <definedName name="_285__123Graph_DCHART_26" hidden="1">#N/A</definedName>
    <definedName name="_286__123Graph_DCHART_27" hidden="1">#N/A</definedName>
    <definedName name="_287__123Graph_DCHART_28" hidden="1">#N/A</definedName>
    <definedName name="_288__123Graph_DCHART_30" hidden="1">#N/A</definedName>
    <definedName name="_289__123Graph_ECHART_24" hidden="1">#N/A</definedName>
    <definedName name="_29__123Graph_ACHART_125" hidden="1">#REF!</definedName>
    <definedName name="_290__123Graph_ECHART_25" hidden="1">#N/A</definedName>
    <definedName name="_291__123Graph_ECHART_26" hidden="1">#N/A</definedName>
    <definedName name="_292__123Graph_ECHART_27" hidden="1">#N/A</definedName>
    <definedName name="_293__123Graph_ECHART_28" hidden="1">#N/A</definedName>
    <definedName name="_294__123Graph_ECHART_30" hidden="1">#N/A</definedName>
    <definedName name="_295__123Graph_FCHART_24" hidden="1">#N/A</definedName>
    <definedName name="_296__123Graph_FCHART_25" hidden="1">#N/A</definedName>
    <definedName name="_297__123Graph_FCHART_26" hidden="1">#N/A</definedName>
    <definedName name="_298__123Graph_FCHART_27" hidden="1">#N/A</definedName>
    <definedName name="_299__123Graph_FCHART_28" hidden="1">#N/A</definedName>
    <definedName name="_3__123Graph_ACHART_101" hidden="1">#REF!</definedName>
    <definedName name="_30__123Graph_ACHART_126" hidden="1">#REF!</definedName>
    <definedName name="_300__123Graph_FCHART_30" hidden="1">#N/A</definedName>
    <definedName name="_301__123Graph_XCHART_1" hidden="1">#REF!</definedName>
    <definedName name="_302__123Graph_XCHART_100" hidden="1">#REF!</definedName>
    <definedName name="_303__123Graph_XCHART_101" hidden="1">#REF!</definedName>
    <definedName name="_304__123Graph_XCHART_102" hidden="1">#REF!</definedName>
    <definedName name="_305__123Graph_XCHART_103" hidden="1">#REF!</definedName>
    <definedName name="_306__123Graph_XCHART_104" hidden="1">#REF!</definedName>
    <definedName name="_307__123Graph_XCHART_105" hidden="1">#REF!</definedName>
    <definedName name="_308__123Graph_XCHART_106" hidden="1">#REF!</definedName>
    <definedName name="_309__123Graph_XCHART_107" hidden="1">#REF!</definedName>
    <definedName name="_31__123Graph_ACHART_127" hidden="1">#REF!</definedName>
    <definedName name="_310__123Graph_XCHART_108" hidden="1">#REF!</definedName>
    <definedName name="_311__123Graph_XCHART_109" hidden="1">#REF!</definedName>
    <definedName name="_312__123Graph_XCHART_11" hidden="1">#REF!</definedName>
    <definedName name="_313__123Graph_XCHART_110" hidden="1">#REF!</definedName>
    <definedName name="_314__123Graph_XCHART_111" hidden="1">#REF!</definedName>
    <definedName name="_315__123Graph_XCHART_112" hidden="1">#REF!</definedName>
    <definedName name="_316__123Graph_XCHART_113" hidden="1">#REF!</definedName>
    <definedName name="_317__123Graph_XCHART_114" hidden="1">#REF!</definedName>
    <definedName name="_318__123Graph_XCHART_115" hidden="1">#REF!</definedName>
    <definedName name="_319__123Graph_XCHART_116" hidden="1">#REF!</definedName>
    <definedName name="_32__123Graph_ACHART_128" hidden="1">#REF!</definedName>
    <definedName name="_320__123Graph_XCHART_117" hidden="1">#REF!</definedName>
    <definedName name="_321__123Graph_XCHART_118" hidden="1">#REF!</definedName>
    <definedName name="_322__123Graph_XCHART_119" hidden="1">#REF!</definedName>
    <definedName name="_323__123Graph_XCHART_12" hidden="1">#REF!</definedName>
    <definedName name="_324__123Graph_XCHART_120" hidden="1">#REF!</definedName>
    <definedName name="_325__123Graph_XCHART_121" hidden="1">#REF!</definedName>
    <definedName name="_326__123Graph_XCHART_122" hidden="1">#REF!</definedName>
    <definedName name="_327__123Graph_XCHART_123" hidden="1">#REF!</definedName>
    <definedName name="_328__123Graph_XCHART_124" hidden="1">#REF!</definedName>
    <definedName name="_329__123Graph_XCHART_125" hidden="1">#REF!</definedName>
    <definedName name="_33__123Graph_ACHART_129" hidden="1">#REF!</definedName>
    <definedName name="_330__123Graph_XCHART_126" hidden="1">#REF!</definedName>
    <definedName name="_331__123Graph_XCHART_127" hidden="1">#REF!</definedName>
    <definedName name="_332__123Graph_XCHART_128" hidden="1">#REF!</definedName>
    <definedName name="_333__123Graph_XCHART_129" hidden="1">#REF!</definedName>
    <definedName name="_334__123Graph_XCHART_13" hidden="1">#REF!</definedName>
    <definedName name="_335__123Graph_XCHART_130" hidden="1">#REF!</definedName>
    <definedName name="_336__123Graph_XCHART_131" hidden="1">#REF!</definedName>
    <definedName name="_337__123Graph_XCHART_132" hidden="1">#REF!</definedName>
    <definedName name="_338__123Graph_XCHART_133" hidden="1">#REF!</definedName>
    <definedName name="_339__123Graph_XCHART_134" hidden="1">#REF!</definedName>
    <definedName name="_34__123Graph_ACHART_13" hidden="1">#REF!</definedName>
    <definedName name="_340__123Graph_XCHART_135" hidden="1">#REF!</definedName>
    <definedName name="_341__123Graph_XCHART_136" hidden="1">#REF!</definedName>
    <definedName name="_342__123Graph_XCHART_137" hidden="1">#REF!</definedName>
    <definedName name="_343__123Graph_XCHART_138" hidden="1">#REF!</definedName>
    <definedName name="_344__123Graph_XCHART_139" hidden="1">#REF!</definedName>
    <definedName name="_345__123Graph_XCHART_14" hidden="1">#REF!</definedName>
    <definedName name="_346__123Graph_XCHART_140" hidden="1">#REF!</definedName>
    <definedName name="_347__123Graph_XCHART_141" hidden="1">#REF!</definedName>
    <definedName name="_348__123Graph_XCHART_16" hidden="1">#REF!</definedName>
    <definedName name="_349__123Graph_XCHART_17" hidden="1">#REF!</definedName>
    <definedName name="_35__123Graph_ACHART_130" hidden="1">#REF!</definedName>
    <definedName name="_350__123Graph_XCHART_18" hidden="1">#REF!</definedName>
    <definedName name="_351__123Graph_XCHART_19" hidden="1">#REF!</definedName>
    <definedName name="_352__123Graph_XCHART_2" hidden="1">#REF!</definedName>
    <definedName name="_353__123Graph_XCHART_20" hidden="1">#REF!</definedName>
    <definedName name="_354__123Graph_XCHART_21" hidden="1">#REF!</definedName>
    <definedName name="_355__123Graph_XCHART_22" hidden="1">#REF!</definedName>
    <definedName name="_356__123Graph_XCHART_23" hidden="1">#REF!</definedName>
    <definedName name="_357__123Graph_XCHART_24" hidden="1">#REF!</definedName>
    <definedName name="_358__123Graph_XCHART_25" hidden="1">#N/A</definedName>
    <definedName name="_359__123Graph_XCHART_26" hidden="1">#N/A</definedName>
    <definedName name="_36__123Graph_ACHART_131" hidden="1">#REF!</definedName>
    <definedName name="_360__123Graph_XCHART_27" hidden="1">#N/A</definedName>
    <definedName name="_361__123Graph_XCHART_28" hidden="1">#N/A</definedName>
    <definedName name="_362__123Graph_XCHART_29" hidden="1">#REF!</definedName>
    <definedName name="_363__123Graph_XCHART_3" hidden="1">#REF!</definedName>
    <definedName name="_364__123Graph_XCHART_30" hidden="1">#N/A</definedName>
    <definedName name="_365__123Graph_XCHART_31" hidden="1">#REF!</definedName>
    <definedName name="_366__123Graph_XCHART_32" hidden="1">#REF!</definedName>
    <definedName name="_367__123Graph_XCHART_33" hidden="1">#REF!</definedName>
    <definedName name="_368__123Graph_XCHART_34" hidden="1">#REF!</definedName>
    <definedName name="_369__123Graph_XCHART_35" hidden="1">#REF!</definedName>
    <definedName name="_37__123Graph_ACHART_132" hidden="1">#REF!</definedName>
    <definedName name="_370__123Graph_XCHART_36" hidden="1">#REF!</definedName>
    <definedName name="_371__123Graph_XCHART_37" hidden="1">#REF!</definedName>
    <definedName name="_372__123Graph_XCHART_38" hidden="1">#REF!</definedName>
    <definedName name="_373__123Graph_XCHART_39" hidden="1">#REF!</definedName>
    <definedName name="_374__123Graph_XCHART_4" hidden="1">#REF!</definedName>
    <definedName name="_375__123Graph_XCHART_40" hidden="1">#REF!</definedName>
    <definedName name="_376__123Graph_XCHART_41" hidden="1">#REF!</definedName>
    <definedName name="_377__123Graph_XCHART_42" hidden="1">#REF!</definedName>
    <definedName name="_378__123Graph_XCHART_43" hidden="1">#REF!</definedName>
    <definedName name="_379__123Graph_XCHART_44" hidden="1">#REF!</definedName>
    <definedName name="_38__123Graph_ACHART_133" hidden="1">#REF!</definedName>
    <definedName name="_380__123Graph_XCHART_45" hidden="1">#REF!</definedName>
    <definedName name="_381__123Graph_XCHART_46" hidden="1">#REF!</definedName>
    <definedName name="_382__123Graph_XCHART_47" hidden="1">#REF!</definedName>
    <definedName name="_383__123Graph_XCHART_48" hidden="1">#REF!</definedName>
    <definedName name="_384__123Graph_XCHART_49" hidden="1">#REF!</definedName>
    <definedName name="_385__123Graph_XCHART_5" hidden="1">#REF!</definedName>
    <definedName name="_386__123Graph_XCHART_50" hidden="1">#REF!</definedName>
    <definedName name="_387__123Graph_XCHART_51" hidden="1">#REF!</definedName>
    <definedName name="_388__123Graph_XCHART_52" hidden="1">#REF!</definedName>
    <definedName name="_389__123Graph_XCHART_53" hidden="1">#REF!</definedName>
    <definedName name="_39__123Graph_ACHART_134" hidden="1">#REF!</definedName>
    <definedName name="_390__123Graph_XCHART_54" hidden="1">#REF!</definedName>
    <definedName name="_391__123Graph_XCHART_55" hidden="1">#REF!</definedName>
    <definedName name="_392__123Graph_XCHART_56" hidden="1">#REF!</definedName>
    <definedName name="_393__123Graph_XCHART_57" hidden="1">#REF!</definedName>
    <definedName name="_394__123Graph_XCHART_58" hidden="1">#REF!</definedName>
    <definedName name="_395__123Graph_XCHART_59" hidden="1">#REF!</definedName>
    <definedName name="_396__123Graph_XCHART_6" hidden="1">#REF!</definedName>
    <definedName name="_397__123Graph_XCHART_60" hidden="1">#REF!</definedName>
    <definedName name="_398__123Graph_XCHART_61" hidden="1">#REF!</definedName>
    <definedName name="_399__123Graph_XCHART_62" hidden="1">#REF!</definedName>
    <definedName name="_4__123Graph_ACHART_102" hidden="1">#REF!</definedName>
    <definedName name="_40__123Graph_ACHART_135" hidden="1">#REF!</definedName>
    <definedName name="_400__123Graph_XCHART_63" hidden="1">#REF!</definedName>
    <definedName name="_401__123Graph_XCHART_64" hidden="1">#REF!</definedName>
    <definedName name="_402__123Graph_XCHART_65" hidden="1">#REF!</definedName>
    <definedName name="_403__123Graph_XCHART_66" hidden="1">#REF!</definedName>
    <definedName name="_404__123Graph_XCHART_68" hidden="1">#REF!</definedName>
    <definedName name="_405__123Graph_XCHART_69" hidden="1">#REF!</definedName>
    <definedName name="_406__123Graph_XCHART_7" hidden="1">#REF!</definedName>
    <definedName name="_407__123Graph_XCHART_70" hidden="1">#REF!</definedName>
    <definedName name="_408__123Graph_XCHART_71" hidden="1">#REF!</definedName>
    <definedName name="_409__123Graph_XCHART_72" hidden="1">#REF!</definedName>
    <definedName name="_41__123Graph_ACHART_136" hidden="1">#REF!</definedName>
    <definedName name="_410__123Graph_XCHART_73" hidden="1">#REF!</definedName>
    <definedName name="_411__123Graph_XCHART_74" hidden="1">#REF!</definedName>
    <definedName name="_412__123Graph_XCHART_75" hidden="1">#REF!</definedName>
    <definedName name="_413__123Graph_XCHART_76" hidden="1">#REF!</definedName>
    <definedName name="_414__123Graph_XCHART_77" hidden="1">#REF!</definedName>
    <definedName name="_415__123Graph_XCHART_78" hidden="1">#REF!</definedName>
    <definedName name="_416__123Graph_XCHART_79" hidden="1">#REF!</definedName>
    <definedName name="_417__123Graph_XCHART_8" hidden="1">#REF!</definedName>
    <definedName name="_418__123Graph_XCHART_80" hidden="1">#REF!</definedName>
    <definedName name="_419__123Graph_XCHART_81" hidden="1">#REF!</definedName>
    <definedName name="_42__123Graph_ACHART_137" hidden="1">#REF!</definedName>
    <definedName name="_420__123Graph_XCHART_82" hidden="1">#REF!</definedName>
    <definedName name="_421__123Graph_XCHART_83" hidden="1">#REF!</definedName>
    <definedName name="_422__123Graph_XCHART_84" hidden="1">#REF!</definedName>
    <definedName name="_423__123Graph_XCHART_85" hidden="1">#REF!</definedName>
    <definedName name="_424__123Graph_XCHART_86" hidden="1">#REF!</definedName>
    <definedName name="_425__123Graph_XCHART_87" hidden="1">#REF!</definedName>
    <definedName name="_426__123Graph_XCHART_88" hidden="1">#REF!</definedName>
    <definedName name="_427__123Graph_XCHART_89" hidden="1">#REF!</definedName>
    <definedName name="_428__123Graph_XCHART_9" hidden="1">#REF!</definedName>
    <definedName name="_429__123Graph_XCHART_90" hidden="1">#REF!</definedName>
    <definedName name="_43__123Graph_ACHART_138" hidden="1">#REF!</definedName>
    <definedName name="_430__123Graph_XCHART_91" hidden="1">#REF!</definedName>
    <definedName name="_431__123Graph_XCHART_92" hidden="1">#REF!</definedName>
    <definedName name="_432__123Graph_XCHART_93" hidden="1">#REF!</definedName>
    <definedName name="_433__123Graph_XCHART_94" hidden="1">#REF!</definedName>
    <definedName name="_434__123Graph_XCHART_95" hidden="1">#REF!</definedName>
    <definedName name="_435__123Graph_XCHART_96" hidden="1">#REF!</definedName>
    <definedName name="_436__123Graph_XCHART_98" hidden="1">#REF!</definedName>
    <definedName name="_437__123Graph_XCHART_99" hidden="1">#REF!</definedName>
    <definedName name="_44__123Graph_ACHART_139" hidden="1">#REF!</definedName>
    <definedName name="_45__123Graph_ACHART_14" hidden="1">#REF!</definedName>
    <definedName name="_46__123Graph_ACHART_140" hidden="1">#REF!</definedName>
    <definedName name="_47__123Graph_ACHART_141" hidden="1">#REF!</definedName>
    <definedName name="_48__123Graph_ACHART_15" hidden="1">#REF!</definedName>
    <definedName name="_49__123Graph_ACHART_16" hidden="1">#REF!</definedName>
    <definedName name="_5__123Graph_ACHART_103" hidden="1">#REF!</definedName>
    <definedName name="_50__123Graph_ACHART_17" hidden="1">#REF!</definedName>
    <definedName name="_51__123Graph_ACHART_18" hidden="1">#REF!</definedName>
    <definedName name="_52__123Graph_ACHART_19" hidden="1">#REF!</definedName>
    <definedName name="_53__123Graph_ACHART_2" hidden="1">#REF!</definedName>
    <definedName name="_54__123Graph_ACHART_20" hidden="1">#REF!</definedName>
    <definedName name="_55__123Graph_ACHART_21" hidden="1">#REF!</definedName>
    <definedName name="_56__123Graph_ACHART_22" hidden="1">#REF!</definedName>
    <definedName name="_57__123Graph_ACHART_23" hidden="1">#REF!</definedName>
    <definedName name="_58__123Graph_ACHART_24" hidden="1">#REF!</definedName>
    <definedName name="_59__123Graph_ACHART_25" hidden="1">#N/A</definedName>
    <definedName name="_6__123Graph_ACHART_104" hidden="1">#REF!</definedName>
    <definedName name="_60__123Graph_ACHART_26" hidden="1">#N/A</definedName>
    <definedName name="_61__123Graph_ACHART_27" hidden="1">#N/A</definedName>
    <definedName name="_62__123Graph_ACHART_28" hidden="1">#N/A</definedName>
    <definedName name="_63__123Graph_ACHART_29" hidden="1">#REF!</definedName>
    <definedName name="_64__123Graph_ACHART_3" hidden="1">#REF!</definedName>
    <definedName name="_65__123Graph_ACHART_30" hidden="1">#N/A</definedName>
    <definedName name="_66__123Graph_ACHART_31" hidden="1">#REF!</definedName>
    <definedName name="_67__123Graph_ACHART_32" hidden="1">#REF!</definedName>
    <definedName name="_68__123Graph_ACHART_33" hidden="1">#REF!</definedName>
    <definedName name="_69__123Graph_ACHART_34" hidden="1">#REF!</definedName>
    <definedName name="_7__123Graph_ACHART_105" hidden="1">#REF!</definedName>
    <definedName name="_70__123Graph_ACHART_35" hidden="1">#REF!</definedName>
    <definedName name="_71__123Graph_ACHART_36" hidden="1">#REF!</definedName>
    <definedName name="_72__123Graph_ACHART_37" hidden="1">#REF!</definedName>
    <definedName name="_73__123Graph_ACHART_38" hidden="1">#REF!</definedName>
    <definedName name="_74__123Graph_ACHART_39" hidden="1">#REF!</definedName>
    <definedName name="_75__123Graph_ACHART_4" hidden="1">#REF!</definedName>
    <definedName name="_76__123Graph_ACHART_40" hidden="1">#REF!</definedName>
    <definedName name="_77__123Graph_ACHART_41" hidden="1">#REF!</definedName>
    <definedName name="_78__123Graph_ACHART_42" hidden="1">#REF!</definedName>
    <definedName name="_79__123Graph_ACHART_43" hidden="1">#REF!</definedName>
    <definedName name="_8__123Graph_ACHART_106" hidden="1">#REF!</definedName>
    <definedName name="_80__123Graph_ACHART_44" hidden="1">#REF!</definedName>
    <definedName name="_81__123Graph_ACHART_45" hidden="1">#REF!</definedName>
    <definedName name="_82__123Graph_ACHART_46" hidden="1">#REF!</definedName>
    <definedName name="_83__123Graph_ACHART_47" hidden="1">#REF!</definedName>
    <definedName name="_84__123Graph_ACHART_48" hidden="1">#REF!</definedName>
    <definedName name="_85__123Graph_ACHART_49" hidden="1">#REF!</definedName>
    <definedName name="_86__123Graph_ACHART_5" hidden="1">#REF!</definedName>
    <definedName name="_87__123Graph_ACHART_50" hidden="1">#REF!</definedName>
    <definedName name="_88__123Graph_ACHART_51" hidden="1">#REF!</definedName>
    <definedName name="_89__123Graph_ACHART_52" hidden="1">#REF!</definedName>
    <definedName name="_9__123Graph_ACHART_107" hidden="1">#REF!</definedName>
    <definedName name="_90__123Graph_ACHART_53" hidden="1">#REF!</definedName>
    <definedName name="_91__123Graph_ACHART_54" hidden="1">#REF!</definedName>
    <definedName name="_92__123Graph_ACHART_55" hidden="1">#REF!</definedName>
    <definedName name="_93__123Graph_ACHART_56" hidden="1">#REF!</definedName>
    <definedName name="_94__123Graph_ACHART_57" hidden="1">#REF!</definedName>
    <definedName name="_95__123Graph_ACHART_58" hidden="1">#REF!</definedName>
    <definedName name="_96__123Graph_ACHART_59" hidden="1">#REF!</definedName>
    <definedName name="_97__123Graph_ACHART_6" hidden="1">#REF!</definedName>
    <definedName name="_98__123Graph_ACHART_60" hidden="1">#REF!</definedName>
    <definedName name="_99__123Graph_ACHART_61" hidden="1">#REF!</definedName>
    <definedName name="_A11" localSheetId="6" hidden="1">{#N/A,#N/A,FALSE,"Umsatz 99";#N/A,#N/A,FALSE,"ER 99 "}</definedName>
    <definedName name="_A11" hidden="1">{#N/A,#N/A,FALSE,"Umsatz 99";#N/A,#N/A,FALSE,"ER 99 "}</definedName>
    <definedName name="_ADR1" localSheetId="11">'[5]Mode d emploie et exemple'!$C$9</definedName>
    <definedName name="_ADR1">#REF!</definedName>
    <definedName name="_ADR2">#REF!</definedName>
    <definedName name="_ADR3" localSheetId="11">'[5]Mode d emploie et exemple'!$C$11</definedName>
    <definedName name="_ADR3">#REF!</definedName>
    <definedName name="_ADR4" localSheetId="11">#REF!</definedName>
    <definedName name="_ADR4">#REF!</definedName>
    <definedName name="_ADR5" localSheetId="11">'[5]Mode d emploie et exemple'!$C$13</definedName>
    <definedName name="_ADR5">#REF!</definedName>
    <definedName name="_ASD1" localSheetId="11">#REF!</definedName>
    <definedName name="_ASD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Automa_Permi">#REF!</definedName>
    <definedName name="_bdm.00F8C1F0AEE84F7E9E330C58A62EAE8B.edm" hidden="1">#REF!</definedName>
    <definedName name="_bdm.02E29E7B1053433EA3CCCBE4E5141596.edm" hidden="1">#REF!</definedName>
    <definedName name="_bdm.04C5AA2600C748D9976A3AFD2C93DCC8.edm" hidden="1">#REF!</definedName>
    <definedName name="_bdm.078682DCAB16450A85FD74463F1BD950.edm" hidden="1">#REF!</definedName>
    <definedName name="_bdm.087E946894864BDCA93D70DD860E808B.edm" hidden="1">#REF!</definedName>
    <definedName name="_bdm.0C6731EA5BB446B486226ADC061E5B55.edm" hidden="1">#REF!</definedName>
    <definedName name="_bdm.115ADD277AB34B0C9B88ECFBF496249B.edm" hidden="1">#REF!</definedName>
    <definedName name="_bdm.11EB72ACE3374B1CB252FDD683429D59.edm" hidden="1">#REF!</definedName>
    <definedName name="_bdm.1571518A11C24C97A38D4DE75B053AFD.edm" hidden="1">#REF!</definedName>
    <definedName name="_bdm.18648CE7D7374A9493CD98BD470140A1.edm" hidden="1">#REF!</definedName>
    <definedName name="_bdm.19A8D364E53543C88276280D6F015454.edm" hidden="1">#REF!</definedName>
    <definedName name="_bdm.1AF4D27A0D474BF185C5A9CD1C5EAE38.edm" hidden="1">#REF!</definedName>
    <definedName name="_bdm.1D18DF6CFA684AC680C55077554D7B94.edm" hidden="1">#REF!</definedName>
    <definedName name="_bdm.1ECA09EBBF0E4256A19746757E15BB40.edm" hidden="1">#REF!</definedName>
    <definedName name="_bdm.226CB6BCC67D4048B8BE34661D9B240F.edm" hidden="1">#REF!</definedName>
    <definedName name="_bdm.237DA038DC964BCFAF1F66A962FD9166.edm" hidden="1">#REF!</definedName>
    <definedName name="_bdm.261112BAE8204F8280374C78A1E02552.edm" hidden="1">#REF!</definedName>
    <definedName name="_bdm.27D6534ED2D94BC49A5D0622B99BFA1C.edm" hidden="1">#REF!</definedName>
    <definedName name="_bdm.28CA861A83D848F2BA2338062BB287BF.edm" hidden="1">#REF!</definedName>
    <definedName name="_bdm.2C84A3B80B434D40BBF2FCC060EC8AA8.edm" hidden="1">#REF!</definedName>
    <definedName name="_bdm.2E5C3B24FC524D7985618B092F3CEBF5.edm" hidden="1">#REF!</definedName>
    <definedName name="_bdm.2E67EE077920481EAD22E06729917489.edm" hidden="1">#REF!</definedName>
    <definedName name="_bdm.34C4DAD029D048F19B9531FEFBB3F150.edm" hidden="1">#REF!</definedName>
    <definedName name="_bdm.366416D132E9473EBC9264C3384F125F.edm" hidden="1">#REF!</definedName>
    <definedName name="_bdm.3A9120BA774047759840A4900C80A67C.edm" hidden="1">#REF!</definedName>
    <definedName name="_bdm.3AA1F6EBE94E4EF2A6B8885CA15A3AC0.edm" hidden="1">#REF!</definedName>
    <definedName name="_bdm.3C6FEB15B3724B629EB475F3DDABB357.edm" hidden="1">#REF!</definedName>
    <definedName name="_bdm.3FB8BE64D2964A24B1498FEB92064258.edm" hidden="1">#REF!</definedName>
    <definedName name="_bdm.418638C7AAD843FFAE8A28CD0C61E862.edm" hidden="1">#REF!</definedName>
    <definedName name="_bdm.425FA07D07574069B675E5DC56A3AA1A.edm" hidden="1">#REF!</definedName>
    <definedName name="_bdm.44C4106DCB464E51951B6B466B6FD355.edm" hidden="1">#REF!</definedName>
    <definedName name="_bdm.453A889421374585A44D397776A28F15.edm" hidden="1">#REF!</definedName>
    <definedName name="_bdm.46EF9FC0291D4DA08BB286A25B3ACC0A.edm" hidden="1">#REF!</definedName>
    <definedName name="_bdm.4B9D4F2C3B5C4E6FA54E8EA5AD9A430B.edm" hidden="1">#REF!</definedName>
    <definedName name="_bdm.4C0F54E9AF7344ABA9A0347E5BDEA6A7.edm" hidden="1">#REF!</definedName>
    <definedName name="_bdm.4E34CC37C4C24503B0558313D9E50F3E.edm" hidden="1">#REF!</definedName>
    <definedName name="_bdm.4FF860A5797C4BE592AC8C2FA6E79FBD.edm" hidden="1">#REF!</definedName>
    <definedName name="_bdm.507D8D2867AB48E79834FFAAA18F4579.edm" hidden="1">#REF!</definedName>
    <definedName name="_bdm.531110BFAEF24C429E73ED95EEAB2B40.edm" hidden="1">#REF!</definedName>
    <definedName name="_bdm.54EB130DF64A4EC49845D37253F1BA5F.edm" hidden="1">#REF!</definedName>
    <definedName name="_bdm.55798541B9994E74B8C9163FD6ABCE05.edm" hidden="1">#REF!</definedName>
    <definedName name="_bdm.58349C7A62924C75B48EAFA9D57BABB0.edm" hidden="1">#REF!</definedName>
    <definedName name="_bdm.5949FC4457714059AA9ADC9294E91924.edm" hidden="1">#REF!</definedName>
    <definedName name="_bdm.5D685B7C6E1841F0AEA8317EB4425264.edm" hidden="1">#REF!</definedName>
    <definedName name="_bdm.5E680638CD884488B71DD42401B22F1E.edm" hidden="1">#REF!</definedName>
    <definedName name="_bdm.6469693EEE2841B6AE43A0CC0FCD709D.edm" hidden="1">#REF!</definedName>
    <definedName name="_bdm.6FC039CADC974FFA9B5F8289F9106A69.edm" hidden="1">#REF!</definedName>
    <definedName name="_bdm.75CD7042B4C5449095D0FEAF568F54D3.edm" hidden="1">#REF!</definedName>
    <definedName name="_bdm.7D890F2226B34DCA9CB5A77D3B3202AF.edm" hidden="1">#REF!</definedName>
    <definedName name="_bdm.7EEE19BA4EAD4B8FB77BF920E78CE2F8.edm" hidden="1">#REF!</definedName>
    <definedName name="_bdm.868F46CB671C4A2DACA255E16959E6BF.edm" hidden="1">#REF!</definedName>
    <definedName name="_bdm.8949AF5D6189484EAFD2B53B75683BEA.edm" hidden="1">#REF!</definedName>
    <definedName name="_bdm.90B63CE547164879842C3ADB6C6F8101.edm" hidden="1">#REF!</definedName>
    <definedName name="_bdm.95D97703F0B44275930D649261210A38.edm" hidden="1">#REF!</definedName>
    <definedName name="_bdm.986DF0CFD4EC49059F5ED39C1C52ACBE.edm" hidden="1">#REF!</definedName>
    <definedName name="_bdm.990882EC7A9547C5BDF0FEF9C9B66803.edm" hidden="1">#REF!</definedName>
    <definedName name="_bdm.9CF1EC782CA246C5B743B60E78EFF75A.edm" hidden="1">#REF!</definedName>
    <definedName name="_bdm.9F4E04C01857407C983991AE261A4C55.edm" hidden="1">#REF!</definedName>
    <definedName name="_bdm.A313FF79E65749D3B29F774BC918D3A6.edm" hidden="1">#REF!</definedName>
    <definedName name="_bdm.AECA246EF2AF489CB05303397C716DD4.edm" hidden="1">#REF!</definedName>
    <definedName name="_bdm.B1459109D8464A268709F1371CCA7BA9.edm" hidden="1">#REF!</definedName>
    <definedName name="_bdm.BBE3C6B83FCD4BC2ACDE8742A674C78D.edm" hidden="1">#REF!</definedName>
    <definedName name="_bdm.BC30BD55116F49D1A197F40879DC527D.edm" hidden="1">#REF!</definedName>
    <definedName name="_bdm.C13E978D53524E969BBFAD5BBE2152D4.edm" hidden="1">#REF!</definedName>
    <definedName name="_bdm.C298F527AE0E41F4992219663A9F440D.edm" hidden="1">#REF!</definedName>
    <definedName name="_bdm.C8F18C8F8948425C91A935BF3E4FB313.edm" hidden="1">#REF!</definedName>
    <definedName name="_bdm.C95218118DED45C898E0CA5A74BCA5EE.edm" hidden="1">#REF!</definedName>
    <definedName name="_bdm.C972B6F1ABA4497299ACBEA97DA3BD42.edm" hidden="1">#REF!</definedName>
    <definedName name="_bdm.CA0C704210A94C66BD5F6061790DB6BE.edm" hidden="1">#REF!</definedName>
    <definedName name="_bdm.CEE1C536021043C99F704AAB5CCCCC21.edm" hidden="1">#REF!</definedName>
    <definedName name="_bdm.D1906E8CFECF4D27A34711559B5FD808.edm" hidden="1">#REF!</definedName>
    <definedName name="_bdm.D35E7E7C923D49759F062D3C711F4FE4.edm" hidden="1">#REF!</definedName>
    <definedName name="_bdm.D8C62E3F3AF54583BFD9D1CEDB86363F.edm" hidden="1">#REF!</definedName>
    <definedName name="_bdm.D9647C9384E94C838295427177986253.edm" hidden="1">#REF!</definedName>
    <definedName name="_bdm.E0EF58331C44448FA34C7A723D54486B.edm" hidden="1">#REF!</definedName>
    <definedName name="_bdm.E1DF16FB2B5046DEAF5B79DB3D248DAD.edm" hidden="1">#REF!</definedName>
    <definedName name="_bdm.E282A148E1B34FAC820DF3BE9C378E20.edm" hidden="1">#REF!</definedName>
    <definedName name="_bdm.E326F959E4274B4CAF3FC1F9ACBB28A4.edm" hidden="1">#REF!</definedName>
    <definedName name="_bdm.E7D57D873EF34D8DA9DF4B27EB54CB68.edm" hidden="1">#REF!</definedName>
    <definedName name="_bdm.F0FDC03373DE4D1C984C5E191DBFC3D4.edm" hidden="1">#REF!</definedName>
    <definedName name="_bdm.F10A135B228447E4B56BA8269EFE4612.edm" hidden="1">#REF!</definedName>
    <definedName name="_bdm.F2AB05F21C664F7EA7BE6B0C9093044F.edm" hidden="1">#REF!</definedName>
    <definedName name="_bdm.F2D2B4EC5E284E50B0618DB0C6CC40A5.edm" hidden="1">#REF!</definedName>
    <definedName name="_bdm.F33B2FB3A8FD4562A9119CE2F61C29B7.edm" hidden="1">#REF!</definedName>
    <definedName name="_bdm.F34F3177006D437E99E636EE1175B9A7.edm" hidden="1">#REF!</definedName>
    <definedName name="_c" localSheetId="6" hidden="1">{"Fiesta Facer Page",#N/A,FALSE,"Q_C_S";"Fiesta Main Page",#N/A,FALSE,"V_L";"Fiesta 95BP Struct",#N/A,FALSE,"StructBP";"Fiesta Post 95BP Struct",#N/A,FALSE,"AdjStructBP"}</definedName>
    <definedName name="_c" hidden="1">{"Fiesta Facer Page",#N/A,FALSE,"Q_C_S";"Fiesta Main Page",#N/A,FALSE,"V_L";"Fiesta 95BP Struct",#N/A,FALSE,"StructBP";"Fiesta Post 95BP Struct",#N/A,FALSE,"AdjStructBP"}</definedName>
    <definedName name="_CCS10" localSheetId="11">#REF!</definedName>
    <definedName name="_CCS10">#REF!</definedName>
    <definedName name="_CCS5" localSheetId="11">#REF!</definedName>
    <definedName name="_CCS5">#REF!</definedName>
    <definedName name="_CCS6" localSheetId="11">#REF!</definedName>
    <definedName name="_CCS6">#REF!</definedName>
    <definedName name="_CCS7" localSheetId="11">[6]Intro!$I$17</definedName>
    <definedName name="_CCS7">#REF!</definedName>
    <definedName name="_CCS8" localSheetId="11">#REF!</definedName>
    <definedName name="_CCS8">#REF!</definedName>
    <definedName name="_CCS9" localSheetId="11">[6]Intro!$K$17</definedName>
    <definedName name="_CCS9">#REF!</definedName>
    <definedName name="_CCY1">#REF!</definedName>
    <definedName name="_CCY2">#REF!</definedName>
    <definedName name="_CTR10" localSheetId="11">#REF!</definedName>
    <definedName name="_CTR10">#REF!</definedName>
    <definedName name="_CTR4" localSheetId="11">#REF!</definedName>
    <definedName name="_CTR4">#REF!</definedName>
    <definedName name="_CTR5" localSheetId="11">#REF!</definedName>
    <definedName name="_CTR5">#REF!</definedName>
    <definedName name="_CTR6" localSheetId="11">#REF!</definedName>
    <definedName name="_CTR6">#REF!</definedName>
    <definedName name="_CTR7" localSheetId="11">#REF!</definedName>
    <definedName name="_CTR7">#REF!</definedName>
    <definedName name="_ctr777" localSheetId="11">#REF!</definedName>
    <definedName name="_ctr777">#REF!</definedName>
    <definedName name="_CTR8" localSheetId="11">#REF!</definedName>
    <definedName name="_CTR8">#REF!</definedName>
    <definedName name="_CTR9">#REF!</definedName>
    <definedName name="_Fill" hidden="1">#REF!</definedName>
    <definedName name="_For2002" localSheetId="11">#REF!</definedName>
    <definedName name="_For2002">#REF!</definedName>
    <definedName name="_GSRATES_1" hidden="1">"CT300001Latest          "</definedName>
    <definedName name="_GSRATES_COUNT" hidden="1">1</definedName>
    <definedName name="_IMI10" localSheetId="11">#REF!</definedName>
    <definedName name="_IMI10">#REF!</definedName>
    <definedName name="_IMI5" localSheetId="11">#REF!</definedName>
    <definedName name="_IMI5">#REF!</definedName>
    <definedName name="_IMI6" localSheetId="11">[6]Intro!$H$24</definedName>
    <definedName name="_IMI6">#REF!</definedName>
    <definedName name="_IMI7" localSheetId="11">#REF!</definedName>
    <definedName name="_IMI7">#REF!</definedName>
    <definedName name="_IMI8" localSheetId="11">#REF!</definedName>
    <definedName name="_IMI8">#REF!</definedName>
    <definedName name="_IMI9" localSheetId="11">[6]Intro!$K$24</definedName>
    <definedName name="_IMI9">#REF!</definedName>
    <definedName name="_jja">#REF!</definedName>
    <definedName name="_jsdfdsa">#REF!</definedName>
    <definedName name="_Key1" hidden="1">#REF!</definedName>
    <definedName name="_key1a" hidden="1">#REF!</definedName>
    <definedName name="_Key2" hidden="1">#REF!</definedName>
    <definedName name="_Key2a" hidden="1">#REF!</definedName>
    <definedName name="_m2" localSheetId="6" hidden="1">{"Gen Sheet",#N/A,FALSE,"Gen Sheet"}</definedName>
    <definedName name="_m2" hidden="1">{"Gen Sheet",#N/A,FALSE,"Gen Sheet"}</definedName>
    <definedName name="_Manual_permitido" comment="Palabras permitidas" localSheetId="11">#REF!</definedName>
    <definedName name="_Manual_permitido" comment="Palabras permitidas">#REF!</definedName>
    <definedName name="_meh12" localSheetId="11">#REF!</definedName>
    <definedName name="_meh12">#REF!</definedName>
    <definedName name="_meh13" localSheetId="11">#REF!</definedName>
    <definedName name="_meh13">#REF!</definedName>
    <definedName name="_Order1" hidden="1">255</definedName>
    <definedName name="_Order2" hidden="1">255</definedName>
    <definedName name="_PEY08">#REF!</definedName>
    <definedName name="_PEY09" localSheetId="11">#REF!</definedName>
    <definedName name="_PEY09">#REF!</definedName>
    <definedName name="_PL10">#REF!</definedName>
    <definedName name="_PL12">#REF!</definedName>
    <definedName name="_PL14">#REF!</definedName>
    <definedName name="_PL18">#REF!</definedName>
    <definedName name="_PL22">#REF!</definedName>
    <definedName name="_PL23">#REF!</definedName>
    <definedName name="_PL24">#REF!</definedName>
    <definedName name="_PL3">#REF!</definedName>
    <definedName name="_PL31">#REF!</definedName>
    <definedName name="_PL40">#REF!</definedName>
    <definedName name="_PL41">#REF!</definedName>
    <definedName name="_PL42">#REF!</definedName>
    <definedName name="_PL52">#REF!</definedName>
    <definedName name="_PL54">#REF!</definedName>
    <definedName name="_PL55">#REF!</definedName>
    <definedName name="_PL60">#REF!</definedName>
    <definedName name="_PL61">#REF!</definedName>
    <definedName name="_PL62">#REF!</definedName>
    <definedName name="_PN3">#REF!</definedName>
    <definedName name="_Q3" localSheetId="6" hidden="1">{"SchD1",#N/A,FALSE,"Schedules";"SchD2",#N/A,FALSE,"Schedules"}</definedName>
    <definedName name="_Q3" hidden="1">{"SchD1",#N/A,FALSE,"Schedules";"SchD2",#N/A,FALSE,"Schedules"}</definedName>
    <definedName name="_RU1" localSheetId="11">#REF!</definedName>
    <definedName name="_RU1">#REF!</definedName>
    <definedName name="_RU2" localSheetId="11">#REF!</definedName>
    <definedName name="_RU2">#REF!</definedName>
    <definedName name="_RU3" localSheetId="11">#REF!</definedName>
    <definedName name="_RU3">#REF!</definedName>
    <definedName name="_SAD1" localSheetId="11">#REF!</definedName>
    <definedName name="_SAD1">#REF!</definedName>
    <definedName name="_Sort" hidden="1">#REF!</definedName>
    <definedName name="_Table2_Out" hidden="1">#REF!</definedName>
    <definedName name="_WC1">#REF!</definedName>
    <definedName name="_WC2">#REF!</definedName>
    <definedName name="_WC5">#REF!</definedName>
    <definedName name="_xlcn.LinkedTable_Cust_Mapping" localSheetId="6">Cust_Mapping</definedName>
    <definedName name="_xlcn.LinkedTable_Cust_Mapping" localSheetId="2">Cust_Mapping</definedName>
    <definedName name="_xlcn.LinkedTable_Cust_Mapping" localSheetId="5">Cust_Mapping</definedName>
    <definedName name="_xlcn.LinkedTable_Cust_Mapping" localSheetId="11">Cust_Mapping</definedName>
    <definedName name="_xlcn.LinkedTable_Cust_Mapping" localSheetId="8">Cust_Mapping</definedName>
    <definedName name="_xlcn.LinkedTable_Cust_Mapping" localSheetId="7">Cust_Mapping</definedName>
    <definedName name="_xlcn.LinkedTable_Cust_Mapping">Cust_Mapping</definedName>
    <definedName name="_xlcn.LinkedTable_Kalendar1" localSheetId="11">#REF!</definedName>
    <definedName name="_xlcn.LinkedTable_Kalendar1">#REF!</definedName>
    <definedName name="_xlcn.LinkedTable_Kalendar21" localSheetId="11">#REF!</definedName>
    <definedName name="_xlcn.LinkedTable_Kalendar21">#REF!</definedName>
    <definedName name="_xlcn.LinkedTable_PG1" localSheetId="11">[7]!PG[#Data]</definedName>
    <definedName name="_xlcn.LinkedTable_PG1">#REF!</definedName>
    <definedName name="_xlcn.LinkedTable_Table11" localSheetId="11">#REF!</definedName>
    <definedName name="_xlcn.LinkedTable_Table11">#REF!</definedName>
    <definedName name="_xlcn.WorksheetConnection_10.06.2017ProjectWhiteDealtool1715.xlsxPersonnel_Cost_Flat_File" localSheetId="6">Personnel_Cost_Flat_File</definedName>
    <definedName name="_xlcn.WorksheetConnection_10.06.2017ProjectWhiteDealtool1715.xlsxPersonnel_Cost_Flat_File" localSheetId="2">Personnel_Cost_Flat_File</definedName>
    <definedName name="_xlcn.WorksheetConnection_10.06.2017ProjectWhiteDealtool1715.xlsxPersonnel_Cost_Flat_File" localSheetId="5">Personnel_Cost_Flat_File</definedName>
    <definedName name="_xlcn.WorksheetConnection_10.06.2017ProjectWhiteDealtool1715.xlsxPersonnel_Cost_Flat_File" localSheetId="11">Personnel_Cost_Flat_File</definedName>
    <definedName name="_xlcn.WorksheetConnection_10.06.2017ProjectWhiteDealtool1715.xlsxPersonnel_Cost_Flat_File" localSheetId="8">Personnel_Cost_Flat_File</definedName>
    <definedName name="_xlcn.WorksheetConnection_10.06.2017ProjectWhiteDealtool1715.xlsxPersonnel_Cost_Flat_File" localSheetId="7">Personnel_Cost_Flat_File</definedName>
    <definedName name="_xlcn.WorksheetConnection_10.06.2017ProjectWhiteDealtool1715.xlsxPersonnel_Cost_Flat_File">Personnel_Cost_Flat_File</definedName>
    <definedName name="_xlcn.WorksheetConnection_GraphdataB61H711" localSheetId="11">#REF!</definedName>
    <definedName name="_xlcn.WorksheetConnection_GraphdataB61H711">#REF!</definedName>
    <definedName name="_YE1">#REF!</definedName>
    <definedName name="_YE2">#REF!</definedName>
    <definedName name="_YE3">#REF!</definedName>
    <definedName name="a">#REF!</definedName>
    <definedName name="aa" hidden="1">#REF!</definedName>
    <definedName name="aaa" localSheetId="11">#REF!</definedName>
    <definedName name="aaa">#REF!</definedName>
    <definedName name="AAA_DOCTOPS" hidden="1">"AAA_SET"</definedName>
    <definedName name="AAA_duser" hidden="1">"OFF"</definedName>
    <definedName name="aaaa" hidden="1">#REF!</definedName>
    <definedName name="aaaaaaaaaa">#REF!</definedName>
    <definedName name="aaaaaaaaaaa">#REF!</definedName>
    <definedName name="aaaaaaaaaaaaaaa">#REF!</definedName>
    <definedName name="AAB_Addin5" hidden="1">"AAB_Description for addin 5,Description for addin 5,Description for addin 5,Description for addin 5,Description for addin 5,Description for addin 5"</definedName>
    <definedName name="aassy">#REF!</definedName>
    <definedName name="abc" localSheetId="6"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c"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soluteCashflowTarget" localSheetId="11">#REF!</definedName>
    <definedName name="AbsoluteCashflowTarget">#REF!</definedName>
    <definedName name="Access_Button" hidden="1">"Loan_Front_End_Input_List"</definedName>
    <definedName name="AccessDatabase" hidden="1">"C:\My Documents\DAVE\MODELS\Cash at Risk\Loan Front End.mdb"</definedName>
    <definedName name="Accountable">#REF!</definedName>
    <definedName name="AccountsDeptFixedOHIn" localSheetId="11">#REF!</definedName>
    <definedName name="AccountsDeptFixedOHIn">#REF!</definedName>
    <definedName name="AccountsDeptVariableOHIn" localSheetId="11">#REF!</definedName>
    <definedName name="AccountsDeptVariableOHIn">#REF!</definedName>
    <definedName name="Act_Capex" localSheetId="11">#REF!</definedName>
    <definedName name="Act_Capex">#REF!</definedName>
    <definedName name="Act_Capex_Value" localSheetId="11">#REF!</definedName>
    <definedName name="Act_Capex_Value">#REF!</definedName>
    <definedName name="ACT_Period" localSheetId="11">#REF!</definedName>
    <definedName name="ACT_Period">#REF!</definedName>
    <definedName name="Act_YTD" localSheetId="11">#REF!</definedName>
    <definedName name="Act_YTD">#REF!</definedName>
    <definedName name="Act2000cum" localSheetId="11">#REF!</definedName>
    <definedName name="Act2000cum">#REF!</definedName>
    <definedName name="Act2000cumNew" localSheetId="11">#REF!</definedName>
    <definedName name="Act2000cumNew">#REF!</definedName>
    <definedName name="Act2000New" localSheetId="11">#REF!</definedName>
    <definedName name="Act2000New">#REF!</definedName>
    <definedName name="Act2002com" localSheetId="11">[4]Act2002com!$C$1:$N$210</definedName>
    <definedName name="Act2002com">#REF!</definedName>
    <definedName name="ActionInclude" localSheetId="11">#REF!</definedName>
    <definedName name="ActionInclude">#REF!</definedName>
    <definedName name="Actions_Config_Fields" localSheetId="11">OFFSET(#REF!,1,,COUNTA(#REF!)-1,COUNTA(#REF!))</definedName>
    <definedName name="Actions_Config_Fields">OFFSET(#REF!,1,,COUNTA(#REF!)-1,COUNTA(#REF!))</definedName>
    <definedName name="Actual">#REF!,#REF!,#REF!,#REF!,#REF!,#REF!,#REF!,#REF!,#REF!</definedName>
    <definedName name="adj_1" localSheetId="11">#REF!</definedName>
    <definedName name="adj_1">#REF!</definedName>
    <definedName name="adj_2" localSheetId="11">#REF!</definedName>
    <definedName name="adj_2">#REF!</definedName>
    <definedName name="adj_3" localSheetId="11">#REF!</definedName>
    <definedName name="adj_3">#REF!</definedName>
    <definedName name="adrian_days_avail" localSheetId="11">#REF!</definedName>
    <definedName name="adrian_days_avail">#REF!</definedName>
    <definedName name="adrian_days_trained" localSheetId="11">#REF!</definedName>
    <definedName name="adrian_days_trained">#REF!</definedName>
    <definedName name="adrian_util" localSheetId="11">#REF!</definedName>
    <definedName name="adrian_util">#REF!</definedName>
    <definedName name="ADSTOCK">#REF!</definedName>
    <definedName name="ADSTOCK_minus0.95">#REF!</definedName>
    <definedName name="ADSTOCK_plus0.95">#REF!</definedName>
    <definedName name="AdvisoryCancelcommit" localSheetId="11">#REF!</definedName>
    <definedName name="AdvisoryCancelcommit">#REF!</definedName>
    <definedName name="AdvisoryCancelMTD" localSheetId="11">#REF!</definedName>
    <definedName name="AdvisoryCancelMTD">#REF!</definedName>
    <definedName name="AdvisoryCancelUpside" localSheetId="11">#REF!</definedName>
    <definedName name="AdvisoryCancelUpside">#REF!</definedName>
    <definedName name="AdvisoryNBcommit" localSheetId="11">#REF!</definedName>
    <definedName name="AdvisoryNBcommit">#REF!</definedName>
    <definedName name="AdvisoryNBMTD" localSheetId="11">#REF!</definedName>
    <definedName name="AdvisoryNBMTD">#REF!</definedName>
    <definedName name="AdvisoryNBUpside" localSheetId="11">#REF!</definedName>
    <definedName name="AdvisoryNBUpside">#REF!</definedName>
    <definedName name="AdvisoryRenewalCount" localSheetId="11">#REF!</definedName>
    <definedName name="AdvisoryRenewalCount">#REF!</definedName>
    <definedName name="AdvisoryUpsellcommit" localSheetId="11">#REF!</definedName>
    <definedName name="AdvisoryUpsellcommit">#REF!</definedName>
    <definedName name="AdvisoryUpsellMTD" localSheetId="11">#REF!</definedName>
    <definedName name="AdvisoryUpsellMTD">#REF!</definedName>
    <definedName name="AdvisoryUpsellUpside" localSheetId="11">#REF!</definedName>
    <definedName name="AdvisoryUpsellUpside">#REF!</definedName>
    <definedName name="AdvisoryVBEUcommit" localSheetId="11">#REF!</definedName>
    <definedName name="AdvisoryVBEUcommit">#REF!</definedName>
    <definedName name="AdvisoryVBEUMTD" localSheetId="11">#REF!</definedName>
    <definedName name="AdvisoryVBEUMTD">#REF!</definedName>
    <definedName name="AdvisoryVBEUUpside" localSheetId="11">#REF!</definedName>
    <definedName name="AdvisoryVBEUUpside">#REF!</definedName>
    <definedName name="AegisII" localSheetId="11">#REF!</definedName>
    <definedName name="AegisII">#REF!</definedName>
    <definedName name="aetr3w">#REF!</definedName>
    <definedName name="afsdaa" hidden="1">#REF!</definedName>
    <definedName name="AllTables" localSheetId="6">{7}</definedName>
    <definedName name="AllTables">{7}</definedName>
    <definedName name="alright">#REF!</definedName>
    <definedName name="Altec">#REF!</definedName>
    <definedName name="AMLDSpecifiedExpenditure" localSheetId="11">#REF!</definedName>
    <definedName name="AMLDSpecifiedExpenditure">#REF!</definedName>
    <definedName name="AMNET_Dec_15" localSheetId="11">#REF!</definedName>
    <definedName name="AMNET_Dec_15">#REF!</definedName>
    <definedName name="AMNET_Jan_16">#REF!</definedName>
    <definedName name="AMNET_Mnth" localSheetId="11">#REF!</definedName>
    <definedName name="AMNET_Mnth">#REF!</definedName>
    <definedName name="AMNET_Mnth_BUD" localSheetId="11">#REF!</definedName>
    <definedName name="AMNET_Mnth_BUD">#REF!</definedName>
    <definedName name="AMNET_mnth_list" localSheetId="11">#REF!</definedName>
    <definedName name="AMNET_mnth_list">#REF!</definedName>
    <definedName name="AMNET_mtd" localSheetId="11">#REF!</definedName>
    <definedName name="AMNET_mtd">#REF!</definedName>
    <definedName name="AMNET_qtd" localSheetId="11">#REF!</definedName>
    <definedName name="AMNET_qtd">#REF!</definedName>
    <definedName name="AMNET_qtr_BUD" localSheetId="11">#REF!</definedName>
    <definedName name="AMNET_qtr_BUD">#REF!</definedName>
    <definedName name="AMNET_YTD_BUD" localSheetId="11">#REF!</definedName>
    <definedName name="AMNET_YTD_BUD">#REF!</definedName>
    <definedName name="AmortACT05" localSheetId="11">#REF!</definedName>
    <definedName name="AmortACT05">#REF!</definedName>
    <definedName name="AmortBUD06" localSheetId="11">#REF!</definedName>
    <definedName name="AmortBUD06">#REF!</definedName>
    <definedName name="Annual_marketingspend">#REF!</definedName>
    <definedName name="AnnualBaseSalaryCeic" localSheetId="11">#REF!</definedName>
    <definedName name="AnnualBaseSalaryCeic">#REF!</definedName>
    <definedName name="AOE" localSheetId="11">#REF!</definedName>
    <definedName name="AOE">#REF!</definedName>
    <definedName name="APAC_Dec_15" localSheetId="11">#REF!</definedName>
    <definedName name="APAC_Dec_15">#REF!</definedName>
    <definedName name="APAC_Jan_16" localSheetId="11">#REF!</definedName>
    <definedName name="APAC_Jan_16">#REF!</definedName>
    <definedName name="APAC_Mnth" localSheetId="11">#REF!</definedName>
    <definedName name="APAC_Mnth">#REF!</definedName>
    <definedName name="APAC_mnth_list" localSheetId="11">#REF!</definedName>
    <definedName name="APAC_mnth_list">#REF!</definedName>
    <definedName name="APAC_mtd" localSheetId="11">'[8]APAC lookup'!$D$3:$AB$108</definedName>
    <definedName name="APAC_mtd">#REF!</definedName>
    <definedName name="APAC_qtd">#REF!</definedName>
    <definedName name="Application">#REF!</definedName>
    <definedName name="Applications">#REF!</definedName>
    <definedName name="Apr_15" localSheetId="11">#REF!</definedName>
    <definedName name="Apr_15">#REF!</definedName>
    <definedName name="apr_revenue" localSheetId="11">#REF!</definedName>
    <definedName name="apr_revenue">#REF!</definedName>
    <definedName name="AprAct" localSheetId="11">#REF!</definedName>
    <definedName name="AprAct">#REF!</definedName>
    <definedName name="AprFTE" localSheetId="11">#REF!</definedName>
    <definedName name="AprFTE">#REF!</definedName>
    <definedName name="Apriltb" localSheetId="11">#REF!</definedName>
    <definedName name="Apriltb">#REF!</definedName>
    <definedName name="arr_HFMUnits" localSheetId="11">#REF!</definedName>
    <definedName name="arr_HFMUnits">#REF!</definedName>
    <definedName name="As_at_date" localSheetId="11">#REF!</definedName>
    <definedName name="As_at_date">#REF!</definedName>
    <definedName name="AS2DocOpenMode" hidden="1">"AS2DocumentBrowse"</definedName>
    <definedName name="asa" localSheetId="6" hidden="1">{"Bank Rec",#N/A,FALSE,"Bank Rec"}</definedName>
    <definedName name="asa" hidden="1">{"Bank Rec",#N/A,FALSE,"Bank Rec"}</definedName>
    <definedName name="asadas">#REF!</definedName>
    <definedName name="asdasdas" localSheetId="6" hidden="1">{"Cash Book",#N/A,FALSE,"Cash Book"}</definedName>
    <definedName name="asdasdas" hidden="1">{"Cash Book",#N/A,FALSE,"Cash Book"}</definedName>
    <definedName name="asdasdsa" localSheetId="6" hidden="1">{"Bank Rec",#N/A,FALSE,"Bank Rec"}</definedName>
    <definedName name="asdasdsa" hidden="1">{"Bank Rec",#N/A,FALSE,"Bank Rec"}</definedName>
    <definedName name="asdfafds">#REF!</definedName>
    <definedName name="aseewrew">#REF!</definedName>
    <definedName name="ass" localSheetId="6" hidden="1">{"Gen Sheet",#N/A,FALSE,"Gen Sheet"}</definedName>
    <definedName name="ass" hidden="1">{"Gen Sheet",#N/A,FALSE,"Gen Sheet"}</definedName>
    <definedName name="asw">#REF!</definedName>
    <definedName name="attab" localSheetId="11">#REF!</definedName>
    <definedName name="attab">#REF!</definedName>
    <definedName name="Aug_15" localSheetId="11">#REF!</definedName>
    <definedName name="Aug_15">#REF!</definedName>
    <definedName name="aug05_renewal" localSheetId="11">#REF!</definedName>
    <definedName name="aug05_renewal">#REF!</definedName>
    <definedName name="AugAct" localSheetId="11">#REF!</definedName>
    <definedName name="AugAct">#REF!</definedName>
    <definedName name="AugFTE" localSheetId="11">#REF!</definedName>
    <definedName name="AugFTE">#REF!</definedName>
    <definedName name="Augtb" localSheetId="11">#REF!</definedName>
    <definedName name="Augtb">#REF!</definedName>
    <definedName name="Aumen" localSheetId="11">[9]Input!$M$991:$M$992</definedName>
    <definedName name="Aumen">#REF!</definedName>
    <definedName name="AUS_Mnth_BUD" localSheetId="11">#REF!</definedName>
    <definedName name="AUS_Mnth_BUD">#REF!</definedName>
    <definedName name="AUS_Qtr_BUD" localSheetId="11">#REF!</definedName>
    <definedName name="AUS_Qtr_BUD">#REF!</definedName>
    <definedName name="AUS_YTD_BUD" localSheetId="11">#REF!</definedName>
    <definedName name="AUS_YTD_BUD">#REF!</definedName>
    <definedName name="AUSC_mnth" localSheetId="11">#REF!</definedName>
    <definedName name="AUSC_mnth">#REF!</definedName>
    <definedName name="AUSC_mnth_BUD" localSheetId="11">#REF!</definedName>
    <definedName name="AUSC_mnth_BUD">#REF!</definedName>
    <definedName name="AUSC_qtd" localSheetId="11">#REF!</definedName>
    <definedName name="AUSC_qtd">#REF!</definedName>
    <definedName name="AUSC_qtr_BUD" localSheetId="11">#REF!</definedName>
    <definedName name="AUSC_qtr_BUD">#REF!</definedName>
    <definedName name="AUSC_ytd" localSheetId="11">#REF!</definedName>
    <definedName name="AUSC_ytd">#REF!</definedName>
    <definedName name="AUSC_ytd_Bud" localSheetId="11">#REF!</definedName>
    <definedName name="AUSC_ytd_Bud">#REF!</definedName>
    <definedName name="AUSCmnth_list" localSheetId="11">#REF!</definedName>
    <definedName name="AUSCmnth_list">#REF!</definedName>
    <definedName name="AUSSIC_Mnth_Bud" localSheetId="11">#REF!</definedName>
    <definedName name="AUSSIC_Mnth_Bud">#REF!</definedName>
    <definedName name="AUSSIEC_Mnth_BUD" localSheetId="11">#REF!</definedName>
    <definedName name="AUSSIEC_Mnth_BUD">#REF!</definedName>
    <definedName name="Automatico" localSheetId="11">#REF!</definedName>
    <definedName name="Automatico">#REF!</definedName>
    <definedName name="Average_Support_Fee" localSheetId="11">#REF!</definedName>
    <definedName name="Average_Support_Fee">#REF!</definedName>
    <definedName name="AvRMR">#REF!</definedName>
    <definedName name="AvRMR_Growth">#REF!</definedName>
    <definedName name="avRMR_growth_minus0.95">#REF!</definedName>
    <definedName name="avRMR_growth_plus0.95">#REF!</definedName>
    <definedName name="awere3r">#REF!</definedName>
    <definedName name="ay">#REF!</definedName>
    <definedName name="b" hidden="1">#REF!</definedName>
    <definedName name="BalanceSheet2000Con" localSheetId="11">#REF!</definedName>
    <definedName name="BalanceSheet2000Con">#REF!</definedName>
    <definedName name="BalanceSheet2000UBF" localSheetId="11">#REF!</definedName>
    <definedName name="BalanceSheet2000UBF">#REF!</definedName>
    <definedName name="BalanceSheet2001Con" localSheetId="11">#REF!</definedName>
    <definedName name="BalanceSheet2001Con">#REF!</definedName>
    <definedName name="BalanceSheet2001UBF" localSheetId="11">#REF!</definedName>
    <definedName name="BalanceSheet2001UBF">#REF!</definedName>
    <definedName name="BalanceSheetDates" localSheetId="11">#REF!</definedName>
    <definedName name="BalanceSheetDates">#REF!</definedName>
    <definedName name="Balsht1415" localSheetId="11">#REF!</definedName>
    <definedName name="Balsht1415">#REF!</definedName>
    <definedName name="BalSht1516" localSheetId="11">#REF!</definedName>
    <definedName name="BalSht1516">#REF!</definedName>
    <definedName name="BalSht1617" localSheetId="11">#REF!</definedName>
    <definedName name="BalSht1617">#REF!</definedName>
    <definedName name="BankFees" localSheetId="11">#REF!</definedName>
    <definedName name="BankFees">#REF!</definedName>
    <definedName name="BankLoanRate" localSheetId="11">#REF!</definedName>
    <definedName name="BankLoanRate">#REF!</definedName>
    <definedName name="Bas_de_page" localSheetId="11">#REF!</definedName>
    <definedName name="Bas_de_page">#REF!</definedName>
    <definedName name="Base_" localSheetId="11">#REF!</definedName>
    <definedName name="Base_">#REF!</definedName>
    <definedName name="base_114" localSheetId="11">#REF!</definedName>
    <definedName name="base_114">#REF!</definedName>
    <definedName name="Base_rate" localSheetId="11">#REF!</definedName>
    <definedName name="Base_rate">#REF!</definedName>
    <definedName name="BCComm" localSheetId="11">#REF!</definedName>
    <definedName name="BCComm">#REF!</definedName>
    <definedName name="BEU_revenue2018Budget" localSheetId="11">#REF!</definedName>
    <definedName name="BEU_revenue2018Budget">#REF!</definedName>
    <definedName name="BEU_revenue2019Budget" localSheetId="11">#REF!</definedName>
    <definedName name="BEU_revenue2019Budget">#REF!</definedName>
    <definedName name="BEU_revenue2020Budget" localSheetId="11">#REF!</definedName>
    <definedName name="BEU_revenue2020Budget">#REF!</definedName>
    <definedName name="bgt">#REF!</definedName>
    <definedName name="blah" hidden="1">#REF!</definedName>
    <definedName name="BOM" localSheetId="11">#REF!</definedName>
    <definedName name="BOM">#REF!</definedName>
    <definedName name="bonus" localSheetId="11">#REF!</definedName>
    <definedName name="bonus">#REF!</definedName>
    <definedName name="BS_2">#REF!</definedName>
    <definedName name="BS1_1">#REF!</definedName>
    <definedName name="BS1_2">#REF!</definedName>
    <definedName name="BS1_3">#REF!</definedName>
    <definedName name="BS10_A">#REF!</definedName>
    <definedName name="BS10_B">#REF!</definedName>
    <definedName name="BS7_A">#REF!</definedName>
    <definedName name="BS7_B">#REF!</definedName>
    <definedName name="BSMethod">2</definedName>
    <definedName name="BU" localSheetId="11">#REF!</definedName>
    <definedName name="BU">#REF!</definedName>
    <definedName name="Bud_Period" localSheetId="11">#REF!</definedName>
    <definedName name="Bud_Period">#REF!</definedName>
    <definedName name="bud_var" localSheetId="11">#REF!</definedName>
    <definedName name="bud_var">#REF!</definedName>
    <definedName name="Bud_YTD" localSheetId="11">#REF!</definedName>
    <definedName name="Bud_YTD">#REF!</definedName>
    <definedName name="Bud2001cum" localSheetId="11">#REF!</definedName>
    <definedName name="Bud2001cum">#REF!</definedName>
    <definedName name="Bud2002cum" localSheetId="11">#REF!</definedName>
    <definedName name="Bud2002cum">#REF!</definedName>
    <definedName name="BudDepr" localSheetId="11">#REF!</definedName>
    <definedName name="BudDepr">#REF!</definedName>
    <definedName name="Budget_YTD">#REF!,#REF!,#REF!,#REF!,#REF!,#REF!,#REF!,#REF!,#REF!</definedName>
    <definedName name="Budget2003" localSheetId="11">#REF!</definedName>
    <definedName name="Budget2003">#REF!</definedName>
    <definedName name="BUDGETCURRENCYCODE1" localSheetId="11">#REF!</definedName>
    <definedName name="BUDGETCURRENCYCODE1">#REF!</definedName>
    <definedName name="BUDGETNAME1" localSheetId="11">#REF!</definedName>
    <definedName name="BUDGETNAME1">#REF!</definedName>
    <definedName name="BUDGETORG1" localSheetId="11">#REF!</definedName>
    <definedName name="BUDGETORG1">#REF!</definedName>
    <definedName name="budmonth" localSheetId="11">#REF!</definedName>
    <definedName name="budmonth">#REF!</definedName>
    <definedName name="BudOpprofit" localSheetId="11">#REF!</definedName>
    <definedName name="BudOpprofit">#REF!</definedName>
    <definedName name="budytd" localSheetId="11">#REF!</definedName>
    <definedName name="budytd">#REF!</definedName>
    <definedName name="BUFF_DECL_2018" localSheetId="11">#REF!</definedName>
    <definedName name="BUFF_DECL_2018">#REF!</definedName>
    <definedName name="BUFF_DECL_2019" localSheetId="11">#REF!</definedName>
    <definedName name="BUFF_DECL_2019">#REF!</definedName>
    <definedName name="BUFF_DECL_2020" localSheetId="11">#REF!</definedName>
    <definedName name="BUFF_DECL_2020">#REF!</definedName>
    <definedName name="Burglaries">#REF!</definedName>
    <definedName name="Burglaries_minus0.95">#REF!</definedName>
    <definedName name="Burglaries_plus0.95">#REF!</definedName>
    <definedName name="BUSINESSSOLUTION" localSheetId="11">#REF!</definedName>
    <definedName name="BUSINESSSOLUTION">#REF!</definedName>
    <definedName name="CA_mnth" localSheetId="11">#REF!</definedName>
    <definedName name="CA_mnth">#REF!</definedName>
    <definedName name="CA_Mnth_BUD" localSheetId="11">#REF!</definedName>
    <definedName name="CA_Mnth_BUD">#REF!</definedName>
    <definedName name="CA_qtd" localSheetId="11">#REF!</definedName>
    <definedName name="CA_qtd">#REF!</definedName>
    <definedName name="CA_Qtr_BUD" localSheetId="11">#REF!</definedName>
    <definedName name="CA_Qtr_BUD">#REF!</definedName>
    <definedName name="CA_xero" localSheetId="11">#REF!</definedName>
    <definedName name="CA_xero">#REF!</definedName>
    <definedName name="CA_ytd" localSheetId="11">#REF!</definedName>
    <definedName name="CA_ytd">#REF!</definedName>
    <definedName name="CA_Ytd_BUD" localSheetId="11">#REF!</definedName>
    <definedName name="CA_Ytd_BUD">#REF!</definedName>
    <definedName name="CarriedForwardCashflow" localSheetId="11">#REF!</definedName>
    <definedName name="CarriedForwardCashflow">#REF!</definedName>
    <definedName name="Case1" localSheetId="11">#REF!</definedName>
    <definedName name="Case1">#REF!</definedName>
    <definedName name="Case2" localSheetId="11">#REF!</definedName>
    <definedName name="Case2">#REF!</definedName>
    <definedName name="Case3" localSheetId="11">#REF!</definedName>
    <definedName name="Case3">#REF!</definedName>
    <definedName name="Categories" localSheetId="11">#REF!</definedName>
    <definedName name="Categories">#REF!</definedName>
    <definedName name="CCC">#REF!</definedName>
    <definedName name="cccccccccc">#REF!</definedName>
    <definedName name="CCY" localSheetId="11">#REF!</definedName>
    <definedName name="CCY">#REF!</definedName>
    <definedName name="Cen_Dec_15" localSheetId="11">#REF!</definedName>
    <definedName name="Cen_Dec_15">#REF!</definedName>
    <definedName name="Cen_Jan_16" localSheetId="11">#REF!</definedName>
    <definedName name="Cen_Jan_16">#REF!</definedName>
    <definedName name="Cen_Mnth" localSheetId="11">#REF!</definedName>
    <definedName name="Cen_Mnth">#REF!</definedName>
    <definedName name="Cen_mnth_list" localSheetId="11">#REF!</definedName>
    <definedName name="Cen_mnth_list">#REF!</definedName>
    <definedName name="Cen_qtd" localSheetId="11">#REF!</definedName>
    <definedName name="Cen_qtd">#REF!</definedName>
    <definedName name="CEN_qtr_BUD" localSheetId="11">#REF!</definedName>
    <definedName name="CEN_qtr_BUD">#REF!</definedName>
    <definedName name="Cen_ytd" localSheetId="11">#REF!</definedName>
    <definedName name="Cen_ytd">#REF!</definedName>
    <definedName name="Cen_ytd_BUD" localSheetId="11">#REF!</definedName>
    <definedName name="Cen_ytd_BUD">#REF!</definedName>
    <definedName name="Cent_Mnth_Bud" localSheetId="11">#REF!</definedName>
    <definedName name="Cent_Mnth_Bud">#REF!</definedName>
    <definedName name="CF2_1">#REF!</definedName>
    <definedName name="CF2_2">#REF!</definedName>
    <definedName name="cftab" localSheetId="11">#REF!</definedName>
    <definedName name="cftab">#REF!</definedName>
    <definedName name="CH_A" localSheetId="11">#REF!</definedName>
    <definedName name="CH_A">#REF!</definedName>
    <definedName name="CH_B" localSheetId="11">#REF!</definedName>
    <definedName name="CH_B">#REF!</definedName>
    <definedName name="CH_C" localSheetId="11">#REF!</definedName>
    <definedName name="CH_C">#REF!</definedName>
    <definedName name="CH_D" localSheetId="11">#REF!</definedName>
    <definedName name="CH_D">#REF!</definedName>
    <definedName name="CH_E" localSheetId="11">#REF!</definedName>
    <definedName name="CH_E">#REF!</definedName>
    <definedName name="CH_F" localSheetId="11">#REF!</definedName>
    <definedName name="CH_F">#REF!</definedName>
    <definedName name="Choices_Wrapper">#REF!</definedName>
    <definedName name="Choices2">#REF!</definedName>
    <definedName name="CIQWBGuid" hidden="1">"87ec7ee0-36f1-4077-b101-b01508112353"</definedName>
    <definedName name="CIQWBInfo" hidden="1">"{ ""CIQVersion"":""9.51.3510.3078"" }"</definedName>
    <definedName name="class" localSheetId="11">#REF!</definedName>
    <definedName name="class">#REF!</definedName>
    <definedName name="CLIENT" localSheetId="11">#REF!</definedName>
    <definedName name="CLIENT">#REF!</definedName>
    <definedName name="Close" localSheetId="11">#REF!</definedName>
    <definedName name="Close">#REF!</definedName>
    <definedName name="closedate">#REF!</definedName>
    <definedName name="CloseYear" localSheetId="11">#REF!</definedName>
    <definedName name="CloseYear">#REF!</definedName>
    <definedName name="Closing">32233</definedName>
    <definedName name="Closing_cash" localSheetId="11">#REF!</definedName>
    <definedName name="Closing_cash">#REF!</definedName>
    <definedName name="CLOSING1">32201</definedName>
    <definedName name="CLOSING2">32233</definedName>
    <definedName name="CLOSING3">32333</definedName>
    <definedName name="Code_soc" localSheetId="11">#REF!</definedName>
    <definedName name="Code_soc">#REF!</definedName>
    <definedName name="COEF.Competition_Attrition">#REF!</definedName>
    <definedName name="COEF.Competitor_installation">#REF!</definedName>
    <definedName name="COEF.Verisure_Attrition">#REF!</definedName>
    <definedName name="COEF.Verisure_installation">#REF!</definedName>
    <definedName name="ColorNames" localSheetId="11">#REF!</definedName>
    <definedName name="ColorNames">#REF!</definedName>
    <definedName name="companylist" localSheetId="11">'[10]co.list'!$A$1:$D$65536</definedName>
    <definedName name="companylist">#REF!</definedName>
    <definedName name="Competition_Cancellations">#REF!</definedName>
    <definedName name="Competitor_installations">#REF!</definedName>
    <definedName name="Competitor_Portfolio">#REF!</definedName>
    <definedName name="Contingency">#REF!</definedName>
    <definedName name="Conventions" localSheetId="11">#REF!</definedName>
    <definedName name="Conventions">#REF!</definedName>
    <definedName name="CorporateOverheadsDeskChargeIn" localSheetId="11">#REF!</definedName>
    <definedName name="CorporateOverheadsDeskChargeIn">#REF!</definedName>
    <definedName name="CorporateRate2000" localSheetId="11">#REF!</definedName>
    <definedName name="CorporateRate2000">#REF!</definedName>
    <definedName name="CostPoolL1">#REF!</definedName>
    <definedName name="CostPoolL2">#REF!</definedName>
    <definedName name="Countrylist">#REF!</definedName>
    <definedName name="Coverage">#REF!</definedName>
    <definedName name="craig_days_avail" localSheetId="11">#REF!</definedName>
    <definedName name="craig_days_avail">#REF!</definedName>
    <definedName name="craig_days_trained" localSheetId="11">#REF!</definedName>
    <definedName name="craig_days_trained">#REF!</definedName>
    <definedName name="craig_util" localSheetId="11">#REF!</definedName>
    <definedName name="craig_util">#REF!</definedName>
    <definedName name="CTRate" localSheetId="11">[11]data!$B$3</definedName>
    <definedName name="CTRate">#REF!</definedName>
    <definedName name="currency">#REF!</definedName>
    <definedName name="CurrentYear">#REF!</definedName>
    <definedName name="Customer1" localSheetId="11">#REF!</definedName>
    <definedName name="Customer1">#REF!</definedName>
    <definedName name="cv">#REF!</definedName>
    <definedName name="CXR">#REF!</definedName>
    <definedName name="data_count" localSheetId="11">#REF!</definedName>
    <definedName name="data_count">#REF!</definedName>
    <definedName name="data_sum">#REF!</definedName>
    <definedName name="DATACOLLECTION" localSheetId="11">#REF!</definedName>
    <definedName name="DATACOLLECTION">#REF!</definedName>
    <definedName name="DataCosts" localSheetId="11">#REF!</definedName>
    <definedName name="DataCosts">#REF!</definedName>
    <definedName name="date">#REF!</definedName>
    <definedName name="DateList">#REF!</definedName>
    <definedName name="DAV">#REF!</definedName>
    <definedName name="DavRoutine">#REF!</definedName>
    <definedName name="DaysPast" localSheetId="11">#REF!</definedName>
    <definedName name="DaysPast">#REF!</definedName>
    <definedName name="DBNAME1" localSheetId="11">[12]CRITERIA1!$B$39</definedName>
    <definedName name="DBNAME1">#REF!</definedName>
    <definedName name="DBSwitch" localSheetId="11">#REF!</definedName>
    <definedName name="DBSwitch">#REF!</definedName>
    <definedName name="dcs">#REF!</definedName>
    <definedName name="DD" localSheetId="11">#REF!</definedName>
    <definedName name="DD">#REF!</definedName>
    <definedName name="dddddd" localSheetId="6" hidden="1">{#N/A,#N/A,FALSE,"CAPREIT"}</definedName>
    <definedName name="dddddd" hidden="1">{#N/A,#N/A,FALSE,"CAPREIT"}</definedName>
    <definedName name="ddddddd" localSheetId="6" hidden="1">{#N/A,#N/A,FALSE,"CAPREIT"}</definedName>
    <definedName name="ddddddd" hidden="1">{#N/A,#N/A,FALSE,"CAPREIT"}</definedName>
    <definedName name="DE_Dec_15" localSheetId="11">#REF!</definedName>
    <definedName name="DE_Dec_15">#REF!</definedName>
    <definedName name="DE_Jan_16" localSheetId="11">#REF!</definedName>
    <definedName name="DE_Jan_16">#REF!</definedName>
    <definedName name="DE_Mnth" localSheetId="11">#REF!</definedName>
    <definedName name="DE_Mnth">#REF!</definedName>
    <definedName name="DE_mnth_BUD" localSheetId="11">[8]DE!$E$4:$P$147</definedName>
    <definedName name="DE_mnth_BUD">#REF!</definedName>
    <definedName name="DE_mnth_list" localSheetId="11">#REF!</definedName>
    <definedName name="DE_mnth_list">#REF!</definedName>
    <definedName name="DE_Mtd" localSheetId="11">#REF!</definedName>
    <definedName name="DE_Mtd">#REF!</definedName>
    <definedName name="DE_qtd" localSheetId="11">#REF!</definedName>
    <definedName name="DE_qtd">#REF!</definedName>
    <definedName name="DE_qtr_BUD" localSheetId="11">#REF!</definedName>
    <definedName name="DE_qtr_BUD">#REF!</definedName>
    <definedName name="DE_ytd_BUD" localSheetId="11">#REF!</definedName>
    <definedName name="DE_ytd_BUD">#REF!</definedName>
    <definedName name="Dec_15" localSheetId="11">#REF!</definedName>
    <definedName name="Dec_15">#REF!</definedName>
    <definedName name="dec03tb" localSheetId="11">#REF!</definedName>
    <definedName name="dec03tb">#REF!</definedName>
    <definedName name="DecAct" localSheetId="11">#REF!</definedName>
    <definedName name="DecAct">#REF!</definedName>
    <definedName name="DecFTE" localSheetId="11">#REF!</definedName>
    <definedName name="DecFTE">#REF!</definedName>
    <definedName name="DeductGWA" localSheetId="11">#REF!</definedName>
    <definedName name="DeductGWA">#REF!</definedName>
    <definedName name="Dep_Cod" localSheetId="11">#REF!</definedName>
    <definedName name="Dep_Cod">#REF!</definedName>
    <definedName name="DeprBUD05" localSheetId="11">#REF!</definedName>
    <definedName name="DeprBUD05">#REF!</definedName>
    <definedName name="DeprBUD06" localSheetId="11">#REF!</definedName>
    <definedName name="DeprBUD06">#REF!</definedName>
    <definedName name="dept_99" localSheetId="11">#REF!</definedName>
    <definedName name="dept_99">#REF!</definedName>
    <definedName name="DEPT60">#REF!</definedName>
    <definedName name="dereew">#REF!</definedName>
    <definedName name="df">#REF!</definedName>
    <definedName name="dfgh">#REF!</definedName>
    <definedName name="dghtz">#REF!</definedName>
    <definedName name="Disposableincome">#REF!</definedName>
    <definedName name="Disposableincome_minus0.95">#REF!</definedName>
    <definedName name="Disposableincome_plus0.95">#REF!</definedName>
    <definedName name="DJE_Revenue" localSheetId="11">#REF!</definedName>
    <definedName name="DJE_Revenue">#REF!</definedName>
    <definedName name="DME_BeforeCloseCompleted" hidden="1">"True"</definedName>
    <definedName name="DME_Dirty" hidden="1">"False"</definedName>
    <definedName name="DME_LocalFile" hidden="1">"True"</definedName>
    <definedName name="Droit">#REF!</definedName>
    <definedName name="dsasda" hidden="1">#REF!</definedName>
    <definedName name="dsfre">#REF!</definedName>
    <definedName name="dssfder">#REF!</definedName>
    <definedName name="dtghdtzd">#REF!</definedName>
    <definedName name="dtzuztdu">#REF!</definedName>
    <definedName name="dztujdzt">#REF!</definedName>
    <definedName name="dzuzt">#REF!</definedName>
    <definedName name="e">#REF!</definedName>
    <definedName name="Earnouts" localSheetId="11">#REF!</definedName>
    <definedName name="Earnouts">#REF!</definedName>
    <definedName name="ebit" localSheetId="11">#REF!</definedName>
    <definedName name="ebit">#REF!</definedName>
    <definedName name="ebitdarunrate" localSheetId="11">#REF!</definedName>
    <definedName name="ebitdarunrate">#REF!</definedName>
    <definedName name="ed">#REF!</definedName>
    <definedName name="eeeeeeeeeee">#REF!</definedName>
    <definedName name="eeeeeeeeeeee">#REF!</definedName>
    <definedName name="eerd">#REF!</definedName>
    <definedName name="EM" localSheetId="11">#REF!</definedName>
    <definedName name="EM">#REF!</definedName>
    <definedName name="Emp_Cod" localSheetId="11">#REF!</definedName>
    <definedName name="Emp_Cod">#REF!</definedName>
    <definedName name="Employees" localSheetId="11">#REF!</definedName>
    <definedName name="Employees">#REF!</definedName>
    <definedName name="entertainment" localSheetId="11">#REF!</definedName>
    <definedName name="entertainment">#REF!</definedName>
    <definedName name="Entities">#REF!</definedName>
    <definedName name="Entity">#REF!</definedName>
    <definedName name="ENTITY_NAME" localSheetId="11">#REF!</definedName>
    <definedName name="ENTITY_NAME">#REF!</definedName>
    <definedName name="Entityy">[13]Tables!$A$1:$A$40</definedName>
    <definedName name="EntryRMR">#REF!</definedName>
    <definedName name="Equity_addition" localSheetId="11">#REF!</definedName>
    <definedName name="Equity_addition">#REF!</definedName>
    <definedName name="Equity_base" localSheetId="11">#REF!</definedName>
    <definedName name="Equity_base">#REF!</definedName>
    <definedName name="ERM" localSheetId="11">#REF!</definedName>
    <definedName name="ERM">#REF!</definedName>
    <definedName name="ERMPBT1" localSheetId="11">#REF!</definedName>
    <definedName name="ERMPBT1">#REF!</definedName>
    <definedName name="ERMPBT2" localSheetId="11">#REF!</definedName>
    <definedName name="ERMPBT2">#REF!</definedName>
    <definedName name="ERMPBT3" localSheetId="11">#REF!</definedName>
    <definedName name="ERMPBT3">#REF!</definedName>
    <definedName name="ETRI" localSheetId="11">#REF!</definedName>
    <definedName name="ETRI">#REF!</definedName>
    <definedName name="EUR_AED_RATE" localSheetId="11">#REF!</definedName>
    <definedName name="EUR_AED_RATE">#REF!</definedName>
    <definedName name="ewerere">#REF!</definedName>
    <definedName name="EXCH_RATE" localSheetId="11">#REF!</definedName>
    <definedName name="EXCH_RATE">#REF!</definedName>
    <definedName name="exchange_data" localSheetId="11">#REF!</definedName>
    <definedName name="exchange_data">#REF!</definedName>
    <definedName name="ExistingDebt" localSheetId="11">#REF!</definedName>
    <definedName name="ExistingDebt">#REF!</definedName>
    <definedName name="exrate" localSheetId="11">#REF!</definedName>
    <definedName name="exrate">#REF!</definedName>
    <definedName name="ｆ" hidden="1">"iQShowAnnual"</definedName>
    <definedName name="FACTOR3" localSheetId="11">#REF!</definedName>
    <definedName name="FACTOR3">#REF!</definedName>
    <definedName name="FC" localSheetId="11">#REF!</definedName>
    <definedName name="FC">#REF!</definedName>
    <definedName name="Fcast2004" localSheetId="11">#REF!</definedName>
    <definedName name="Fcast2004">#REF!</definedName>
    <definedName name="fd">#REF!</definedName>
    <definedName name="fdfdfd" localSheetId="6" hidden="1">{#N/A,#N/A,FALSE,"CAPREIT"}</definedName>
    <definedName name="fdfdfd" hidden="1">{#N/A,#N/A,FALSE,"CAPREIT"}</definedName>
    <definedName name="fdfdfdf" localSheetId="6" hidden="1">{#N/A,#N/A,FALSE,"CAPREIT"}</definedName>
    <definedName name="fdfdfdf" hidden="1">{#N/A,#N/A,FALSE,"CAPREIT"}</definedName>
    <definedName name="fdgr">#REF!</definedName>
    <definedName name="Feb_15" localSheetId="11">#REF!</definedName>
    <definedName name="Feb_15">#REF!</definedName>
    <definedName name="FebAct" localSheetId="11">#REF!</definedName>
    <definedName name="FebAct">#REF!</definedName>
    <definedName name="FebFTE" localSheetId="11">#REF!</definedName>
    <definedName name="FebFTE">#REF!</definedName>
    <definedName name="febtb" localSheetId="11">#REF!</definedName>
    <definedName name="febtb">#REF!</definedName>
    <definedName name="FEE_GRO_FCT_2018" localSheetId="11">#REF!</definedName>
    <definedName name="FEE_GRO_FCT_2018">#REF!</definedName>
    <definedName name="FEE_GRO_FCT_2019" localSheetId="11">#REF!</definedName>
    <definedName name="FEE_GRO_FCT_2019">#REF!</definedName>
    <definedName name="FEE_GRO_FCT_2020" localSheetId="11">#REF!</definedName>
    <definedName name="FEE_GRO_FCT_2020">#REF!</definedName>
    <definedName name="FeeClass">#REF!</definedName>
    <definedName name="FeesLocal" localSheetId="11">#REF!</definedName>
    <definedName name="FeesLocal">#REF!</definedName>
    <definedName name="fgb">#REF!</definedName>
    <definedName name="fghgh">#REF!</definedName>
    <definedName name="fgrte">#REF!</definedName>
    <definedName name="fgtz">#REF!</definedName>
    <definedName name="FieldRangeInitiative" localSheetId="11">OFFSET(#REF!,1,,COUNTA(#REF!)-1,5)</definedName>
    <definedName name="FieldRangeInitiative">OFFSET(#REF!,1,,COUNTA(#REF!)-1,5)</definedName>
    <definedName name="final" localSheetId="6" hidden="1">{"SchG1",#N/A,FALSE,"Schedules";"SchG2",#N/A,FALSE,"Schedules"}</definedName>
    <definedName name="final" hidden="1">{"SchG1",#N/A,FALSE,"Schedules";"SchG2",#N/A,FALSE,"Schedules"}</definedName>
    <definedName name="FinalPosition" localSheetId="11">#REF!</definedName>
    <definedName name="FinalPosition">#REF!</definedName>
    <definedName name="Financial_year_start" localSheetId="11">#REF!</definedName>
    <definedName name="Financial_year_start">#REF!</definedName>
    <definedName name="First_Month_Of_Actuals" localSheetId="11">#REF!</definedName>
    <definedName name="First_Month_Of_Actuals">#REF!</definedName>
    <definedName name="First_Month_Of_Quarterly_Reforecast_Timeline" localSheetId="11">#REF!</definedName>
    <definedName name="First_Month_Of_Quarterly_Reforecast_Timeline">#REF!</definedName>
    <definedName name="FIRST_QUARTER_AND_SECOND_QUARTER_1999_FIXED_ASSETS" localSheetId="11">#REF!</definedName>
    <definedName name="FIRST_QUARTER_AND_SECOND_QUARTER_1999_FIXED_ASSETS">#REF!</definedName>
    <definedName name="FirstPeriodOfForecasts" localSheetId="11">#REF!</definedName>
    <definedName name="FirstPeriodOfForecasts">#REF!</definedName>
    <definedName name="FirstTop" localSheetId="11">#REF!</definedName>
    <definedName name="FirstTop">#REF!</definedName>
    <definedName name="fjkiul">#REF!</definedName>
    <definedName name="For2001UBF" localSheetId="11">#REF!</definedName>
    <definedName name="For2001UBF">#REF!</definedName>
    <definedName name="Foreigncitizens">#REF!</definedName>
    <definedName name="Foreigncitizens_minus0.95">#REF!</definedName>
    <definedName name="Foreigncitizens_plus0.95">#REF!</definedName>
    <definedName name="four" hidden="1">#REF!</definedName>
    <definedName name="FOWRate2000" localSheetId="11">#REF!</definedName>
    <definedName name="FOWRate2000">#REF!</definedName>
    <definedName name="friday_exchange_data" localSheetId="11">#REF!</definedName>
    <definedName name="friday_exchange_data">#REF!</definedName>
    <definedName name="ftzrt">#REF!</definedName>
    <definedName name="fuzi">#REF!</definedName>
    <definedName name="fuzio">#REF!</definedName>
    <definedName name="FxRate" localSheetId="11">#REF!</definedName>
    <definedName name="FxRate">#REF!</definedName>
    <definedName name="FXUSD" localSheetId="11">#REF!</definedName>
    <definedName name="FXUSD">#REF!</definedName>
    <definedName name="FY12Profiles" localSheetId="11">#REF!</definedName>
    <definedName name="FY12Profiles">#REF!</definedName>
    <definedName name="FY19A" localSheetId="11">#REF!</definedName>
    <definedName name="FY19A">#REF!</definedName>
    <definedName name="FYear1415" localSheetId="11">#REF!</definedName>
    <definedName name="FYear1415">#REF!</definedName>
    <definedName name="FYERM" localSheetId="11">#REF!</definedName>
    <definedName name="FYERM">#REF!</definedName>
    <definedName name="FYINF" localSheetId="11">#REF!</definedName>
    <definedName name="FYINF">#REF!</definedName>
    <definedName name="FYTarget" localSheetId="11">#REF!</definedName>
    <definedName name="FYTarget">#REF!</definedName>
    <definedName name="g" hidden="1">#REF!</definedName>
    <definedName name="GDP">#REF!</definedName>
    <definedName name="GDP_minus0.95">#REF!</definedName>
    <definedName name="GDP_plus0.95">#REF!</definedName>
    <definedName name="george_days_avail" localSheetId="11">#REF!</definedName>
    <definedName name="george_days_avail">#REF!</definedName>
    <definedName name="george_days_trained" localSheetId="11">#REF!</definedName>
    <definedName name="george_days_trained">#REF!</definedName>
    <definedName name="george_util" localSheetId="11">#REF!</definedName>
    <definedName name="george_util">#REF!</definedName>
    <definedName name="GER_mnth" localSheetId="11">#REF!</definedName>
    <definedName name="GER_mnth">#REF!</definedName>
    <definedName name="GER_qtd" localSheetId="11">#REF!</definedName>
    <definedName name="GER_qtd">#REF!</definedName>
    <definedName name="Ger_ytd" localSheetId="11">#REF!</definedName>
    <definedName name="Ger_ytd">#REF!</definedName>
    <definedName name="GERM_mnth_BUD" localSheetId="11">#REF!</definedName>
    <definedName name="GERM_mnth_BUD">#REF!</definedName>
    <definedName name="GERM_qtr_BUD" localSheetId="11">#REF!</definedName>
    <definedName name="GERM_qtr_BUD">#REF!</definedName>
    <definedName name="GERM_ytd_BUD" localSheetId="11">#REF!</definedName>
    <definedName name="GERM_ytd_BUD">#REF!</definedName>
    <definedName name="GERmnth_list" localSheetId="11">#REF!</definedName>
    <definedName name="GERmnth_list">#REF!</definedName>
    <definedName name="gf">#REF!</definedName>
    <definedName name="gggfd">#REF!</definedName>
    <definedName name="gggg" localSheetId="6" hidden="1">{"SchH1",#N/A,FALSE,"Schedules";"SchH2",#N/A,FALSE,"Schedules"}</definedName>
    <definedName name="gggg" hidden="1">{"SchH1",#N/A,FALSE,"Schedules";"SchH2",#N/A,FALSE,"Schedules"}</definedName>
    <definedName name="ghfg">#REF!</definedName>
    <definedName name="ght">#REF!</definedName>
    <definedName name="ghtz">#REF!</definedName>
    <definedName name="GIFS_DATA" localSheetId="11">#REF!</definedName>
    <definedName name="GIFS_DATA">#REF!</definedName>
    <definedName name="GLAS">#REF!</definedName>
    <definedName name="Global" localSheetId="11">#REF!</definedName>
    <definedName name="Global">#REF!</definedName>
    <definedName name="GPComm" localSheetId="11">#REF!</definedName>
    <definedName name="GPComm">#REF!</definedName>
    <definedName name="graeme_days_avail" localSheetId="11">#REF!</definedName>
    <definedName name="graeme_days_avail">#REF!</definedName>
    <definedName name="graeme_days_trained" localSheetId="11">#REF!</definedName>
    <definedName name="graeme_days_trained">#REF!</definedName>
    <definedName name="graeme_util" localSheetId="11">#REF!</definedName>
    <definedName name="graeme_util">#REF!</definedName>
    <definedName name="Greater_Than_Relevant_Period_Ending" localSheetId="11">#REF!</definedName>
    <definedName name="Greater_Than_Relevant_Period_Ending">#REF!</definedName>
    <definedName name="GroupFinanceFixedOHIn" localSheetId="11">#REF!</definedName>
    <definedName name="GroupFinanceFixedOHIn">#REF!</definedName>
    <definedName name="GroupFinanceVariableOHIn" localSheetId="11">#REF!</definedName>
    <definedName name="GroupFinanceVariableOHIn">#REF!</definedName>
    <definedName name="GroupList">#REF!</definedName>
    <definedName name="GrpMacro">#REF!</definedName>
    <definedName name="GrpMacro_minus0.95">#REF!</definedName>
    <definedName name="GrpMacro_plus0.95">#REF!</definedName>
    <definedName name="GUILDER">#REF!</definedName>
    <definedName name="GWA" localSheetId="11">#REF!</definedName>
    <definedName name="GWA">#REF!</definedName>
    <definedName name="h">#REF!</definedName>
    <definedName name="HCARE">#REF!</definedName>
    <definedName name="headcount" localSheetId="11">#REF!</definedName>
    <definedName name="headcount">#REF!</definedName>
    <definedName name="Healthcare_PensionsIn" localSheetId="11">#REF!</definedName>
    <definedName name="Healthcare_PensionsIn">#REF!</definedName>
    <definedName name="heather_days_avail" localSheetId="11">#REF!</definedName>
    <definedName name="heather_days_avail">#REF!</definedName>
    <definedName name="heather_days_trained" localSheetId="11">#REF!</definedName>
    <definedName name="heather_days_trained">#REF!</definedName>
    <definedName name="heather_util" localSheetId="11">#REF!</definedName>
    <definedName name="heather_util">#REF!</definedName>
    <definedName name="HF_EUR_USD" localSheetId="11">#REF!</definedName>
    <definedName name="HF_EUR_USD">#REF!</definedName>
    <definedName name="hg">#REF!</definedName>
    <definedName name="hjz">#REF!</definedName>
    <definedName name="HostingCosts" localSheetId="11">#REF!</definedName>
    <definedName name="HostingCosts">#REF!</definedName>
    <definedName name="HostingSetup" localSheetId="11">#REF!</definedName>
    <definedName name="HostingSetup">#REF!</definedName>
    <definedName name="Housingstock">#REF!</definedName>
    <definedName name="Housingstock_minus0.95">#REF!</definedName>
    <definedName name="Housingstock_plus0.95">#REF!</definedName>
    <definedName name="htgr">#REF!</definedName>
    <definedName name="HTML_CodePage" hidden="1">1252</definedName>
    <definedName name="HTML_Control" localSheetId="6" hidden="1">{"'S&amp;M GX'!$A$1:$Q$38"}</definedName>
    <definedName name="HTML_Control" hidden="1">{"'S&amp;M GX'!$A$1:$Q$38"}</definedName>
    <definedName name="HTML_Description" hidden="1">""</definedName>
    <definedName name="HTML_Email" hidden="1">""</definedName>
    <definedName name="HTML_Header" hidden="1">"S&amp;M GX"</definedName>
    <definedName name="HTML_LastUpdate" hidden="1">"14/11/99"</definedName>
    <definedName name="HTML_LineAfter" hidden="1">FALSE</definedName>
    <definedName name="HTML_LineBefore" hidden="1">FALSE</definedName>
    <definedName name="HTML_Name" hidden="1">"Dave Boden"</definedName>
    <definedName name="HTML_OBDlg2" hidden="1">TRUE</definedName>
    <definedName name="HTML_OBDlg4" hidden="1">TRUE</definedName>
    <definedName name="HTML_OS" hidden="1">0</definedName>
    <definedName name="HTML_PathFile" hidden="1">"C:\My Documents\gx.htm"</definedName>
    <definedName name="HTML_Title" hidden="1">"Accounts2000"</definedName>
    <definedName name="HUMB">#REF!</definedName>
    <definedName name="HYERM" localSheetId="11">#REF!</definedName>
    <definedName name="HYERM">#REF!</definedName>
    <definedName name="HYINF" localSheetId="11">#REF!</definedName>
    <definedName name="HYINF">#REF!</definedName>
    <definedName name="HYTarget" localSheetId="11">#REF!</definedName>
    <definedName name="HYTarget">#REF!</definedName>
    <definedName name="I_Vehicle_age" localSheetId="11">#REF!</definedName>
    <definedName name="I_Vehicle_age">#REF!</definedName>
    <definedName name="i87i76">#REF!</definedName>
    <definedName name="ian_days_avail" localSheetId="11">#REF!</definedName>
    <definedName name="ian_days_avail">#REF!</definedName>
    <definedName name="ian_days_trained" localSheetId="11">#REF!</definedName>
    <definedName name="ian_days_trained">#REF!</definedName>
    <definedName name="ian_util" localSheetId="11">#REF!</definedName>
    <definedName name="ian_util">#REF!</definedName>
    <definedName name="ICLocal" localSheetId="11">#REF!</definedName>
    <definedName name="ICLocal">#REF!</definedName>
    <definedName name="IdeaIDVal" localSheetId="11">#REF!</definedName>
    <definedName name="IdeaIDVal">#REF!</definedName>
    <definedName name="iiiiiiiiii">#REF!</definedName>
    <definedName name="ikliuk">#REF!</definedName>
    <definedName name="iliul">#REF!</definedName>
    <definedName name="IMII10" localSheetId="11">#REF!</definedName>
    <definedName name="IMII10">#REF!</definedName>
    <definedName name="IMII5" localSheetId="11">#REF!</definedName>
    <definedName name="IMII5">#REF!</definedName>
    <definedName name="IMII6" localSheetId="11">#REF!</definedName>
    <definedName name="IMII6">#REF!</definedName>
    <definedName name="IMII7" localSheetId="11">#REF!</definedName>
    <definedName name="IMII7">#REF!</definedName>
    <definedName name="IMII8" localSheetId="11">#REF!</definedName>
    <definedName name="IMII8">#REF!</definedName>
    <definedName name="IMII9" localSheetId="11">#REF!</definedName>
    <definedName name="IMII9">#REF!</definedName>
    <definedName name="IMMB" localSheetId="11">#REF!</definedName>
    <definedName name="IMMB">#REF!</definedName>
    <definedName name="IN_mnth" localSheetId="11">#REF!</definedName>
    <definedName name="IN_mnth">#REF!</definedName>
    <definedName name="IN_qtd" localSheetId="11">#REF!</definedName>
    <definedName name="IN_qtd">#REF!</definedName>
    <definedName name="IN_ytd" localSheetId="11">#REF!</definedName>
    <definedName name="IN_ytd">#REF!</definedName>
    <definedName name="IncomeStatementDates" localSheetId="11">#REF!</definedName>
    <definedName name="IncomeStatementDates">#REF!</definedName>
    <definedName name="IncorpValue" localSheetId="11">#REF!</definedName>
    <definedName name="IncorpValue">#REF!</definedName>
    <definedName name="IND_Mnth_BUD" localSheetId="11">#REF!</definedName>
    <definedName name="IND_Mnth_BUD">#REF!</definedName>
    <definedName name="IND_Qtr_BUD" localSheetId="11">#REF!</definedName>
    <definedName name="IND_Qtr_BUD">#REF!</definedName>
    <definedName name="IND_Ytd_BUD" localSheetId="11">#REF!</definedName>
    <definedName name="IND_Ytd_BUD">#REF!</definedName>
    <definedName name="INF" localSheetId="11">#REF!</definedName>
    <definedName name="INF">#REF!</definedName>
    <definedName name="Inf_ERM" localSheetId="11">#REF!</definedName>
    <definedName name="Inf_ERM">#REF!</definedName>
    <definedName name="INFPBT1" localSheetId="11">#REF!</definedName>
    <definedName name="INFPBT1">#REF!</definedName>
    <definedName name="INFPBT2" localSheetId="11">#REF!</definedName>
    <definedName name="INFPBT2">#REF!</definedName>
    <definedName name="INFPBT3" localSheetId="11">#REF!</definedName>
    <definedName name="INFPBT3">#REF!</definedName>
    <definedName name="Input_range" localSheetId="11">#REF!</definedName>
    <definedName name="Input_range">#REF!</definedName>
    <definedName name="installsp_high">#REF!</definedName>
    <definedName name="installsp_low">#REF!</definedName>
    <definedName name="Installsp_model">#REF!</definedName>
    <definedName name="Interest" localSheetId="11">#REF!</definedName>
    <definedName name="Interest">#REF!</definedName>
    <definedName name="InterestCoverTarget" localSheetId="11">#REF!</definedName>
    <definedName name="InterestCoverTarget">#REF!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HELD_FDIC" hidden="1">"c6305"</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REUT" hidden="1">"c5471"</definedName>
    <definedName name="IQ_BV_EST_REUT" hidden="1">"c5403"</definedName>
    <definedName name="IQ_BV_HIGH_EST_REUT" hidden="1">"c5405"</definedName>
    <definedName name="IQ_BV_LOW_EST_REUT" hidden="1">"c5406"</definedName>
    <definedName name="IQ_BV_MEDIAN_EST_REUT" hidden="1">"c5404"</definedName>
    <definedName name="IQ_BV_NUM_EST_REUT" hidden="1">"c5407"</definedName>
    <definedName name="IQ_BV_OVER_SHARES" hidden="1">"c1349"</definedName>
    <definedName name="IQ_BV_SHARE" hidden="1">"c100"</definedName>
    <definedName name="IQ_BV_STDDEV_EST_REUT" hidden="1">"c5408"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"c1630"</definedName>
    <definedName name="IQ_CASH_CONVERSION" hidden="1">"c117"</definedName>
    <definedName name="IQ_CASH_DIVIDENDS_NET_INCOME_FDIC" hidden="1">"c6738"</definedName>
    <definedName name="IQ_CASH_DUE_BANKS" hidden="1">"c1351"</definedName>
    <definedName name="IQ_CASH_EQUIV" hidden="1">"c118"</definedName>
    <definedName name="IQ_CASH_FINAN" hidden="1">"c119"</definedName>
    <definedName name="IQ_CASH_FLOW_ACT_OR_EST" hidden="1">"c4154"</definedName>
    <definedName name="IQ_CASH_IN_PROCESS_FDIC" hidden="1">"c6386"</definedName>
    <definedName name="IQ_CASH_INTEREST" hidden="1">"c120"</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CE_FDIC" hidden="1">"c6296"</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LOANS" hidden="1">"c223"</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BORROWING" hidden="1">"c2936"</definedName>
    <definedName name="IQ_COST_BORROWINGS" hidden="1">"c225"</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"c2106"</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ARNINGS_COVERAGE_NET_CHARGE_OFFS_FDIC" hidden="1">"c6735"</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SBC_ACT_OR_EST" hidden="1">"c4350"</definedName>
    <definedName name="IQ_EBT_SBC_GW_ACT_OR_EST" hidden="1">"c4354"</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EST_REUT" hidden="1">"c5453"</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UM_EST" hidden="1">"c402"</definedName>
    <definedName name="IQ_EPS_NUM_EST_REUT" hidden="1">"c5451"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CAPITAL_ASSETS_FDIC" hidden="1">"c6744"</definedName>
    <definedName name="IQ_EQUITY_FDIC" hidden="1">"c6353"</definedName>
    <definedName name="IQ_EQUITY_METHOD" hidden="1">"c404"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BV_REUT" hidden="1">"c5409"</definedName>
    <definedName name="IQ_EST_ACT_EPS" hidden="1">"c1648"</definedName>
    <definedName name="IQ_EST_ACT_FFO_REUT" hidden="1">"c3843"</definedName>
    <definedName name="IQ_EST_BV_DIFF_REUT" hidden="1">"c5433"</definedName>
    <definedName name="IQ_EST_BV_SURPRISE_PERCENT_REUT" hidden="1">"c5434"</definedName>
    <definedName name="IQ_EST_CURRENCY" hidden="1">"c2140"</definedName>
    <definedName name="IQ_EST_CURRENCY_REUT" hidden="1">"c5437"</definedName>
    <definedName name="IQ_EST_DATE" hidden="1">"c1634"</definedName>
    <definedName name="IQ_EST_DATE_REUT" hidden="1">"c5438"</definedName>
    <definedName name="IQ_EST_EPS_DIFF" hidden="1">"c1864"</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FFO_DIFF_REUT" hidden="1">"c3890"</definedName>
    <definedName name="IQ_EST_FFO_SURPRISE_PERCENT_REUT" hidden="1">"c3891"</definedName>
    <definedName name="IQ_EST_NUM_BUY_REUT" hidden="1">"c3869"</definedName>
    <definedName name="IQ_EST_NUM_HOLD_REUT" hidden="1">"c3871"</definedName>
    <definedName name="IQ_EST_NUM_OUTPERFORM_REUT" hidden="1">"c3870"</definedName>
    <definedName name="IQ_EST_NUM_SELL_REUT" hidden="1">"c3873"</definedName>
    <definedName name="IQ_EST_NUM_UNDERPERFORM_REUT" hidden="1">"c3872"</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FUNDS_PURCHASED_FDIC" hidden="1">"c6343"</definedName>
    <definedName name="IQ_FED_FUNDS_SOLD_FDIC" hidden="1">"c6307"</definedName>
    <definedName name="IQ_FEDFUNDS_SOLD" hidden="1">"c2256"</definedName>
    <definedName name="IQ_FFO" hidden="1">"c1574"</definedName>
    <definedName name="IQ_FFO_ADJ_ACT_OR_EST" hidden="1">"c4435"</definedName>
    <definedName name="IQ_FFO_EST_REUT" hidden="1">"c3837"</definedName>
    <definedName name="IQ_FFO_HIGH_EST_REUT" hidden="1">"c3839"</definedName>
    <definedName name="IQ_FFO_LOW_EST_REUT" hidden="1">"c3840"</definedName>
    <definedName name="IQ_FFO_MEDIAN_EST_REUT" hidden="1">"c3838"</definedName>
    <definedName name="IQ_FFO_NUM_EST_REUT" hidden="1">"c3841"</definedName>
    <definedName name="IQ_FFO_PAYOUT_RATIO" hidden="1">"c3492"</definedName>
    <definedName name="IQ_FFO_SHARE_ACT_OR_EST" hidden="1">"c4446"</definedName>
    <definedName name="IQ_FFO_STDDEV_EST_REUT" hidden="1">"c3842"</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ELD_MATURITY_FDIC" hidden="1">"c6408"</definedName>
    <definedName name="IQ_HIGH_TARGET_PRICE" hidden="1">"c1651"</definedName>
    <definedName name="IQ_HIGH_TARGET_PRICE_REUT" hidden="1">"c5317"</definedName>
    <definedName name="IQ_HIGHPRICE" hidden="1">"c545"</definedName>
    <definedName name="IQ_HOME_EQUITY_LOC_NET_CHARGE_OFFS_FDIC" hidden="1">"c6644"</definedName>
    <definedName name="IQ_HOME_EQUITY_LOC_TOTAL_CHARGE_OFFS_FDIC" hidden="1">"c6606"</definedName>
    <definedName name="IQ_HOME_EQUITY_LOC_TOTAL_RECOVERIES_FDIC" hidden="1">"c6625"</definedName>
    <definedName name="IQ_HOMEOWNERS_WRITTEN" hidden="1">"c546"</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AIR_OIL" hidden="1">"c547"</definedName>
    <definedName name="IQ_IMPAIRMENT_GW" hidden="1">"c548"</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PROVIDED_DIVIDEND" hidden="1">"c19252"</definedName>
    <definedName name="IQ_INDEXCONSTITUENT_CLOSEPRICE" hidden="1">"c19241"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L_EPS_EST" hidden="1">"c24729"</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CRO_SURVEY_CONSUMER_SENTIMENT" hidden="1">"c20808"</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RATIO" hidden="1">"c2783"</definedName>
    <definedName name="IQ_MC_STATUTORY_SURPLUS" hidden="1">"c2772"</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41037.451875</definedName>
    <definedName name="IQ_NAV_ACT_OR_EST" hidden="1">"c2225"</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EXP_FDIC" hidden="1">"c6579"</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MINING_REVENUE_COAL" hidden="1">"c15931"</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AVINGS_DEPOSITS_FDIC" hidden="1">"c6554"</definedName>
    <definedName name="IQ_OTHER_STRIKE_PRICE_GRANTED" hidden="1">"c2692"</definedName>
    <definedName name="IQ_OTHER_TRANSACTIONS_FDIC" hidden="1">"c6504"</definedName>
    <definedName name="IQ_OTHER_UNDRAWN" hidden="1">"c2522"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"c2127"</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FFO_12MONTHS" hidden="1">"c1828"</definedName>
    <definedName name="IQ_PERCENT_CHANGE_EST_FFO_12MONTHS_REUT" hidden="1">"c3938"</definedName>
    <definedName name="IQ_PERCENT_CHANGE_EST_FFO_18MONTHS" hidden="1">"c1829"</definedName>
    <definedName name="IQ_PERCENT_CHANGE_EST_FFO_18MONTHS_REUT" hidden="1">"c3939"</definedName>
    <definedName name="IQ_PERCENT_CHANGE_EST_FFO_3MONTHS" hidden="1">"c1825"</definedName>
    <definedName name="IQ_PERCENT_CHANGE_EST_FFO_3MONTHS_REUT" hidden="1">"c3935"</definedName>
    <definedName name="IQ_PERCENT_CHANGE_EST_FFO_6MONTHS" hidden="1">"c1826"</definedName>
    <definedName name="IQ_PERCENT_CHANGE_EST_FFO_6MONTHS_REUT" hidden="1">"c3936"</definedName>
    <definedName name="IQ_PERCENT_CHANGE_EST_FFO_9MONTHS" hidden="1">"c1827"</definedName>
    <definedName name="IQ_PERCENT_CHANGE_EST_FFO_9MONTHS_REUT" hidden="1">"c3937"</definedName>
    <definedName name="IQ_PERCENT_CHANGE_EST_FFO_DAY" hidden="1">"c1822"</definedName>
    <definedName name="IQ_PERCENT_CHANGE_EST_FFO_DAY_REUT" hidden="1">"c3933"</definedName>
    <definedName name="IQ_PERCENT_CHANGE_EST_FFO_MONTH" hidden="1">"c1824"</definedName>
    <definedName name="IQ_PERCENT_CHANGE_EST_FFO_MONTH_REUT" hidden="1">"c3934"</definedName>
    <definedName name="IQ_PERCENT_CHANGE_EST_FFO_WEEK" hidden="1">"c1823"</definedName>
    <definedName name="IQ_PERCENT_CHANGE_EST_FFO_WEEK_REUT" hidden="1">"c3964"</definedName>
    <definedName name="IQ_PERCENT_INSURED_FDIC" hidden="1">"c6374"</definedName>
    <definedName name="IQ_PERIODDATE" hidden="1">"c1414"</definedName>
    <definedName name="IQ_PERIODDATE_BS" hidden="1">"c1032"</definedName>
    <definedName name="IQ_PERIODDATE_CF" hidden="1">"c1033"</definedName>
    <definedName name="IQ_PERIODDATE_FDIC" hidden="1">"c13646"</definedName>
    <definedName name="IQ_PERIODDATE_IS" hidden="1">"c1034"</definedName>
    <definedName name="IQ_PERIODLENGTH_CF" hidden="1">"c1502"</definedName>
    <definedName name="IQ_PERIODLENGTH_IS" hidden="1">"c1503"</definedName>
    <definedName name="IQ_PERTYPE" hidden="1">"c1611"</definedName>
    <definedName name="IQ_PLEDGED_SECURITIES_FDIC" hidden="1">"c6401"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RETURN_ASSETS_FDIC" hidden="1">"c6731"</definedName>
    <definedName name="IQ_PRICE_OVER_BVPS" hidden="1">"c1412"</definedName>
    <definedName name="IQ_PRICE_OVER_LTM_EPS" hidden="1">"c1413"</definedName>
    <definedName name="IQ_PRICE_TARGET" hidden="1">"c82"</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SHARE_ACT_OR_EST" hidden="1">"c4508"</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 hidden="1">38938.4095486111</definedName>
    <definedName name="IQ_REVISION_DATE_" hidden="1">39618.6023611111</definedName>
    <definedName name="IQ_RISK_ADJ_BANK_ASSETS" hidden="1">"c2670"</definedName>
    <definedName name="IQ_RISK_WEIGHTED_ASSETS_FDIC" hidden="1">"c6370"</definedName>
    <definedName name="IQ_ROYALTY_REVENUE_COAL" hidden="1">"c15932"</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SSETS_FDIC" hidden="1">"c6339"</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"c1522"</definedName>
    <definedName name="IQ_TOTAL_EMPLOYEES" hidden="1">"c1522"</definedName>
    <definedName name="IQ_TOTAL_EMPLOYEES_FDIC" hidden="1">"c6355"</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COVERIES_FDIC" hidden="1">"c6622"</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RISK_BASED_CAPITAL_RATIO_FDIC" hidden="1">"c6747"</definedName>
    <definedName name="IQ_TOTAL_SECURITIES_FDIC" hidden="1">"c6306"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B_BOOKMARK_COUNT" hidden="1">0</definedName>
    <definedName name="IQRA8" hidden="1">"$A$9:$A$195"</definedName>
    <definedName name="IQRAA81" hidden="1">"$AA$82"</definedName>
    <definedName name="IQRAB81" hidden="1">"$AB$82"</definedName>
    <definedName name="IQRAC81" hidden="1">"$AC$82"</definedName>
    <definedName name="IQRAD81" hidden="1">"$AD$82"</definedName>
    <definedName name="IQRAE81" hidden="1">"$AE$82"</definedName>
    <definedName name="IQRAF81" hidden="1">"$AF$82"</definedName>
    <definedName name="IQRAG81" hidden="1">"$AG$82"</definedName>
    <definedName name="IQRAH81" hidden="1">"$AH$82"</definedName>
    <definedName name="IQRAI81" hidden="1">"$AI$82"</definedName>
    <definedName name="IQRAJ81" hidden="1">"$AJ$82"</definedName>
    <definedName name="IQRAK81" hidden="1">"$AK$82"</definedName>
    <definedName name="IQRAL81" hidden="1">"$AL$82"</definedName>
    <definedName name="IQRAM81" hidden="1">"$AM$82"</definedName>
    <definedName name="IQRAN81" hidden="1">"$AN$82"</definedName>
    <definedName name="IQRAO81" hidden="1">"$AO$82"</definedName>
    <definedName name="IQRAP81" hidden="1">"$AP$82"</definedName>
    <definedName name="IQRAQ81" hidden="1">"$AQ$82"</definedName>
    <definedName name="IQRAR81" hidden="1">"$AR$82"</definedName>
    <definedName name="IQRAS81" hidden="1">"$AS$82"</definedName>
    <definedName name="IQRAT81" hidden="1">"$AT$82"</definedName>
    <definedName name="IQRAU81" hidden="1">"$AU$82"</definedName>
    <definedName name="IQRAV81" hidden="1">"$AV$82"</definedName>
    <definedName name="IQRAW81" hidden="1">"$AW$82"</definedName>
    <definedName name="IQRAX81" hidden="1">"$AX$82"</definedName>
    <definedName name="IQRAY81" hidden="1">"$AY$82"</definedName>
    <definedName name="IQRAZ81" hidden="1">"$AZ$82"</definedName>
    <definedName name="IQRB8" hidden="1">"$B$9:$B$195"</definedName>
    <definedName name="IQRBA81" hidden="1">"$BA$82"</definedName>
    <definedName name="IQRBB81" hidden="1">"$BB$82"</definedName>
    <definedName name="IQRBC81" hidden="1">"$BC$82"</definedName>
    <definedName name="IQRBD81" hidden="1">"$BD$82"</definedName>
    <definedName name="IQRBE81" hidden="1">"$BE$82"</definedName>
    <definedName name="IQRBF81" hidden="1">"$BF$82"</definedName>
    <definedName name="IQRBG81" hidden="1">"$BG$82"</definedName>
    <definedName name="IQRBH81" hidden="1">"$BH$82"</definedName>
    <definedName name="IQRBI81" hidden="1">"$BI$82"</definedName>
    <definedName name="IQRBJ81" hidden="1">"$BJ$82"</definedName>
    <definedName name="IQRBK81" hidden="1">"$BK$82"</definedName>
    <definedName name="IQRBL81" hidden="1">"$BL$82"</definedName>
    <definedName name="IQRBM81" hidden="1">"$BM$82"</definedName>
    <definedName name="IQRBN81" hidden="1">"$BN$82"</definedName>
    <definedName name="IQRBO81" hidden="1">"$BO$82"</definedName>
    <definedName name="IQRBP81" hidden="1">"$BP$82"</definedName>
    <definedName name="IQRC11" hidden="1">"$C$12:$C$29"</definedName>
    <definedName name="IQRC35" hidden="1">"$C$36:$C$41"</definedName>
    <definedName name="IQRC45" hidden="1">"$C$46:$C$51"</definedName>
    <definedName name="IQRC46" hidden="1">"$C$47:$C$55"</definedName>
    <definedName name="IQRC60" hidden="1">"$C$61"</definedName>
    <definedName name="IQRC64" hidden="1">"$C$65:$C$66"</definedName>
    <definedName name="IQRC71" hidden="1">"$C$72:$C$76"</definedName>
    <definedName name="IQRC8" hidden="1">"$C$9:$C$195"</definedName>
    <definedName name="IQRC81" hidden="1">"$C$82:$C$83"</definedName>
    <definedName name="IQRD11" hidden="1">"$D$12:$D$29"</definedName>
    <definedName name="IQRD114" hidden="1">"$D$115:$D$123"</definedName>
    <definedName name="IQRD12" hidden="1">"$D$13:$D$30"</definedName>
    <definedName name="IQRD128" hidden="1">"$D$129:$D$131"</definedName>
    <definedName name="IQRD136" hidden="1">"$D$137:$D$140"</definedName>
    <definedName name="IQRD147" hidden="1">"$D$148:$D$153"</definedName>
    <definedName name="IQRD158" hidden="1">"$D$159:$D$161"</definedName>
    <definedName name="IQRD166" hidden="1">"$D$167:$D$179"</definedName>
    <definedName name="IQRD186" hidden="1">"$D$187:$D$199"</definedName>
    <definedName name="IQRD35" hidden="1">"$D$36:$D$41"</definedName>
    <definedName name="IQRD46" hidden="1">"$D$47:$D$55"</definedName>
    <definedName name="IQRD60" hidden="1">"$D$61"</definedName>
    <definedName name="IQRD64" hidden="1">"$D$65:$D$66"</definedName>
    <definedName name="IQRD71" hidden="1">"$D$72:$D$76"</definedName>
    <definedName name="IQRD81" hidden="1">"$D$82:$D$83"</definedName>
    <definedName name="IQRD84" hidden="1">"$D$85:$D$88"</definedName>
    <definedName name="IQRD96" hidden="1">"$D$97:$D$107"</definedName>
    <definedName name="IQRE11" hidden="1">"$E$12:$E$29"</definedName>
    <definedName name="IQRE114" hidden="1">"$E$115:$E$123"</definedName>
    <definedName name="IQRE12" hidden="1">"$E$13:$E$30"</definedName>
    <definedName name="IQRE128" hidden="1">"$E$129:$E$131"</definedName>
    <definedName name="IQRE136" hidden="1">"$E$137:$E$140"</definedName>
    <definedName name="IQRE147" hidden="1">"$E$148:$E$153"</definedName>
    <definedName name="IQRE158" hidden="1">"$E$159:$E$161"</definedName>
    <definedName name="IQRE166" hidden="1">"$E$167:$E$179"</definedName>
    <definedName name="IQRE186" hidden="1">"$E$187:$E$199"</definedName>
    <definedName name="IQRE35" hidden="1">"$E$36:$E$41"</definedName>
    <definedName name="IQRE46" hidden="1">"$E$47:$E$55"</definedName>
    <definedName name="IQRE60" hidden="1">"$E$61"</definedName>
    <definedName name="IQRE64" hidden="1">"$E$65:$E$66"</definedName>
    <definedName name="IQRE71" hidden="1">"$E$72:$E$76"</definedName>
    <definedName name="IQRE81" hidden="1">"$E$82:$E$83"</definedName>
    <definedName name="IQRE84" hidden="1">"$E$85:$E$88"</definedName>
    <definedName name="IQRE88" hidden="1">"$E$89:$E$93"</definedName>
    <definedName name="IQRE96" hidden="1">"$E$97:$E$107"</definedName>
    <definedName name="IQREBITDABP34" hidden="1">#REF!</definedName>
    <definedName name="IQREBITDABP35" hidden="1">#REF!</definedName>
    <definedName name="IQREBITDABP36" hidden="1">#REF!</definedName>
    <definedName name="IQREBITDABP37" hidden="1">#REF!</definedName>
    <definedName name="IQREBITDABP38" hidden="1">#REF!</definedName>
    <definedName name="IQREBITDABP39" hidden="1">#REF!</definedName>
    <definedName name="IQREBITDABP40" hidden="1">#REF!</definedName>
    <definedName name="IQREBITDABP41" hidden="1">#REF!</definedName>
    <definedName name="IQREBITDABP42" hidden="1">#REF!</definedName>
    <definedName name="IQREBITDABP43" hidden="1">#REF!</definedName>
    <definedName name="IQREBITDABP44" hidden="1">#REF!</definedName>
    <definedName name="IQREBITDABP45" hidden="1">#REF!</definedName>
    <definedName name="IQREBITDABP47" hidden="1">#REF!</definedName>
    <definedName name="IQREBITDABP48" hidden="1">#REF!</definedName>
    <definedName name="IQREBITDABP49" hidden="1">#REF!</definedName>
    <definedName name="IQREBITDABP50" hidden="1">#REF!</definedName>
    <definedName name="IQREBITDABP51" hidden="1">#REF!</definedName>
    <definedName name="IQREBITDABP52" hidden="1">#REF!</definedName>
    <definedName name="IQREBITDABP53" hidden="1">#REF!</definedName>
    <definedName name="IQRF11" hidden="1">"$F$12:$F$29"</definedName>
    <definedName name="IQRF114" hidden="1">"$F$115:$F$123"</definedName>
    <definedName name="IQRF12" hidden="1">"$F$13:$F$30"</definedName>
    <definedName name="IQRF128" hidden="1">"$F$129:$F$131"</definedName>
    <definedName name="IQRF136" hidden="1">"$F$137:$F$140"</definedName>
    <definedName name="IQRF147" hidden="1">"$F$148:$F$153"</definedName>
    <definedName name="IQRF158" hidden="1">"$F$159:$F$161"</definedName>
    <definedName name="IQRF166" hidden="1">"$F$167:$F$179"</definedName>
    <definedName name="IQRF186" hidden="1">"$F$187:$F$199"</definedName>
    <definedName name="IQRF35" hidden="1">"$F$36:$F$41"</definedName>
    <definedName name="IQRF46" hidden="1">"$F$47:$F$55"</definedName>
    <definedName name="IQRF60" hidden="1">"$F$61"</definedName>
    <definedName name="IQRF64" hidden="1">"$F$65:$F$66"</definedName>
    <definedName name="IQRF71" hidden="1">"$F$72:$F$76"</definedName>
    <definedName name="IQRF81" hidden="1">"$F$82:$F$83"</definedName>
    <definedName name="IQRF84" hidden="1">"$F$85:$F$88"</definedName>
    <definedName name="IQRF96" hidden="1">"$F$97:$F$107"</definedName>
    <definedName name="IQRG11" hidden="1">"$G$12:$G$29"</definedName>
    <definedName name="IQRG114" hidden="1">"$G$115:$G$123"</definedName>
    <definedName name="IQRG12" hidden="1">"$G$13:$G$30"</definedName>
    <definedName name="IQRG128" hidden="1">"$G$129:$G$131"</definedName>
    <definedName name="IQRG136" hidden="1">"$G$137:$G$140"</definedName>
    <definedName name="IQRG147" hidden="1">"$G$148:$G$153"</definedName>
    <definedName name="IQRG158" hidden="1">"$G$159:$G$161"</definedName>
    <definedName name="IQRG166" hidden="1">"$G$167:$G$179"</definedName>
    <definedName name="IQRG186" hidden="1">"$G$187:$G$199"</definedName>
    <definedName name="IQRG35" hidden="1">"$G$36:$G$41"</definedName>
    <definedName name="IQRG46" hidden="1">"$G$47:$G$55"</definedName>
    <definedName name="IQRG60" hidden="1">"$G$61"</definedName>
    <definedName name="IQRG64" hidden="1">"$G$65:$G$66"</definedName>
    <definedName name="IQRG71" hidden="1">"$G$72:$G$76"</definedName>
    <definedName name="IQRG81" hidden="1">"$G$82:$G$83"</definedName>
    <definedName name="IQRG84" hidden="1">"$G$85:$G$88"</definedName>
    <definedName name="IQRG96" hidden="1">"$G$97:$G$107"</definedName>
    <definedName name="IQRH11" hidden="1">"$H$12:$H$29"</definedName>
    <definedName name="IQRH114" hidden="1">"$H$115:$H$123"</definedName>
    <definedName name="IQRH12" hidden="1">"$H$13:$H$30"</definedName>
    <definedName name="IQRH128" hidden="1">"$H$129:$H$131"</definedName>
    <definedName name="IQRH136" hidden="1">"$H$137:$H$140"</definedName>
    <definedName name="IQRH147" hidden="1">"$H$148:$H$153"</definedName>
    <definedName name="IQRH158" hidden="1">"$H$159:$H$161"</definedName>
    <definedName name="IQRH166" hidden="1">"$H$167:$H$179"</definedName>
    <definedName name="IQRH186" hidden="1">"$H$187:$H$199"</definedName>
    <definedName name="IQRH35" hidden="1">"$H$36:$H$41"</definedName>
    <definedName name="IQRH46" hidden="1">"$H$47:$H$55"</definedName>
    <definedName name="IQRH60" hidden="1">"$H$61"</definedName>
    <definedName name="IQRH64" hidden="1">"$H$65:$H$66"</definedName>
    <definedName name="IQRH71" hidden="1">"$H$72:$H$76"</definedName>
    <definedName name="IQRH81" hidden="1">"$H$82:$H$83"</definedName>
    <definedName name="IQRH84" hidden="1">"$H$85:$H$88"</definedName>
    <definedName name="IQRH96" hidden="1">"$H$97:$H$107"</definedName>
    <definedName name="IQRI11" hidden="1">"$I$12:$I$29"</definedName>
    <definedName name="IQRI114" hidden="1">"$I$115:$I$123"</definedName>
    <definedName name="IQRI12" hidden="1">"$I$13:$I$30"</definedName>
    <definedName name="IQRI128" hidden="1">"$I$129:$I$131"</definedName>
    <definedName name="IQRI136" hidden="1">"$I$137:$I$140"</definedName>
    <definedName name="IQRI147" hidden="1">"$I$148:$I$153"</definedName>
    <definedName name="IQRI158" hidden="1">"$I$159:$I$161"</definedName>
    <definedName name="IQRI166" hidden="1">"$I$167:$I$179"</definedName>
    <definedName name="IQRI186" hidden="1">"$I$187:$I$199"</definedName>
    <definedName name="IQRI35" hidden="1">"$I$36:$I$41"</definedName>
    <definedName name="IQRI46" hidden="1">"$I$47:$I$55"</definedName>
    <definedName name="IQRI60" hidden="1">"$I$61"</definedName>
    <definedName name="IQRI64" hidden="1">"$I$65:$I$66"</definedName>
    <definedName name="IQRI71" hidden="1">"$I$72:$I$76"</definedName>
    <definedName name="IQRI81" hidden="1">"$I$82:$I$83"</definedName>
    <definedName name="IQRI84" hidden="1">"$I$85:$I$88"</definedName>
    <definedName name="IQRI96" hidden="1">"$I$97:$I$107"</definedName>
    <definedName name="IQRJ11" hidden="1">"$J$12:$J$29"</definedName>
    <definedName name="IQRJ114" hidden="1">"$J$115:$J$123"</definedName>
    <definedName name="IQRJ12" hidden="1">"$J$13:$J$30"</definedName>
    <definedName name="IQRJ128" hidden="1">"$J$129:$J$131"</definedName>
    <definedName name="IQRJ136" hidden="1">"$J$137:$J$140"</definedName>
    <definedName name="IQRJ147" hidden="1">"$J$148:$J$153"</definedName>
    <definedName name="IQRJ158" hidden="1">"$J$159:$J$161"</definedName>
    <definedName name="IQRJ166" hidden="1">"$J$167:$J$179"</definedName>
    <definedName name="IQRJ186" hidden="1">"$J$187:$J$199"</definedName>
    <definedName name="IQRJ35" hidden="1">"$J$36:$J$41"</definedName>
    <definedName name="IQRJ46" hidden="1">"$J$47:$J$55"</definedName>
    <definedName name="IQRJ60" hidden="1">"$J$61"</definedName>
    <definedName name="IQRJ64" hidden="1">"$J$65:$J$66"</definedName>
    <definedName name="IQRJ71" hidden="1">"$J$72:$J$76"</definedName>
    <definedName name="IQRJ81" hidden="1">"$J$82:$J$83"</definedName>
    <definedName name="IQRJ84" hidden="1">"$J$85:$J$88"</definedName>
    <definedName name="IQRJ96" hidden="1">"$J$97:$J$107"</definedName>
    <definedName name="IQRK11" hidden="1">"$K$12:$K$29"</definedName>
    <definedName name="IQRK114" hidden="1">"$K$115:$K$123"</definedName>
    <definedName name="IQRK12" hidden="1">"$K$13:$K$30"</definedName>
    <definedName name="IQRK128" hidden="1">"$K$129:$K$131"</definedName>
    <definedName name="IQRK136" hidden="1">"$K$137:$K$140"</definedName>
    <definedName name="IQRK147" hidden="1">"$K$148:$K$153"</definedName>
    <definedName name="IQRK158" hidden="1">"$K$159:$K$161"</definedName>
    <definedName name="IQRK166" hidden="1">"$K$167:$K$179"</definedName>
    <definedName name="IQRK186" hidden="1">"$K$187:$K$199"</definedName>
    <definedName name="IQRK35" hidden="1">"$K$36:$K$41"</definedName>
    <definedName name="IQRK46" hidden="1">"$K$47:$K$55"</definedName>
    <definedName name="IQRK60" hidden="1">"$K$61"</definedName>
    <definedName name="IQRK64" hidden="1">"$K$65:$K$66"</definedName>
    <definedName name="IQRK71" hidden="1">"$K$72:$K$76"</definedName>
    <definedName name="IQRK81" hidden="1">"$K$82:$K$83"</definedName>
    <definedName name="IQRK84" hidden="1">"$K$85:$K$88"</definedName>
    <definedName name="IQRK96" hidden="1">"$K$97:$K$107"</definedName>
    <definedName name="IQRL11" hidden="1">"$L$12:$L$29"</definedName>
    <definedName name="IQRL114" hidden="1">"$L$115:$L$123"</definedName>
    <definedName name="IQRL12" hidden="1">"$L$13:$L$30"</definedName>
    <definedName name="IQRL128" hidden="1">"$L$129:$L$131"</definedName>
    <definedName name="IQRL136" hidden="1">"$L$137:$L$140"</definedName>
    <definedName name="IQRL147" hidden="1">"$L$148:$L$153"</definedName>
    <definedName name="IQRL158" hidden="1">"$L$159:$L$161"</definedName>
    <definedName name="IQRL166" hidden="1">"$L$167:$L$179"</definedName>
    <definedName name="IQRL186" hidden="1">"$L$187:$L$199"</definedName>
    <definedName name="IQRL35" hidden="1">"$L$36:$L$41"</definedName>
    <definedName name="IQRL46" hidden="1">"$L$47:$L$55"</definedName>
    <definedName name="IQRL60" hidden="1">"$L$61"</definedName>
    <definedName name="IQRL64" hidden="1">"$L$65:$L$66"</definedName>
    <definedName name="IQRL71" hidden="1">"$L$72:$L$76"</definedName>
    <definedName name="IQRL81" hidden="1">"$L$82:$L$83"</definedName>
    <definedName name="IQRL84" hidden="1">"$L$85:$L$88"</definedName>
    <definedName name="IQRL96" hidden="1">"$L$97:$L$107"</definedName>
    <definedName name="IQRM11" hidden="1">"$M$12:$M$29"</definedName>
    <definedName name="IQRM114" hidden="1">"$M$115:$M$123"</definedName>
    <definedName name="IQRM12" hidden="1">"$M$13:$M$30"</definedName>
    <definedName name="IQRM128" hidden="1">"$M$129:$M$131"</definedName>
    <definedName name="IQRM136" hidden="1">"$M$137:$M$140"</definedName>
    <definedName name="IQRM147" hidden="1">"$M$148:$M$153"</definedName>
    <definedName name="IQRM158" hidden="1">"$M$159:$M$161"</definedName>
    <definedName name="IQRM166" hidden="1">"$M$167:$M$179"</definedName>
    <definedName name="IQRM186" hidden="1">"$M$187:$M$199"</definedName>
    <definedName name="IQRM35" hidden="1">"$M$36:$M$41"</definedName>
    <definedName name="IQRM46" hidden="1">"$M$47:$M$55"</definedName>
    <definedName name="IQRM60" hidden="1">"$M$61"</definedName>
    <definedName name="IQRM64" hidden="1">"$M$65:$M$66"</definedName>
    <definedName name="IQRM71" hidden="1">"$M$72:$M$76"</definedName>
    <definedName name="IQRM81" hidden="1">"$M$82:$M$83"</definedName>
    <definedName name="IQRM84" hidden="1">"$M$85:$M$88"</definedName>
    <definedName name="IQRM96" hidden="1">"$M$97:$M$107"</definedName>
    <definedName name="IQRN11" hidden="1">"$N$12:$N$29"</definedName>
    <definedName name="IQRN114" hidden="1">"$N$115:$N$123"</definedName>
    <definedName name="IQRN12" hidden="1">"$N$13:$N$30"</definedName>
    <definedName name="IQRN128" hidden="1">"$N$129:$N$131"</definedName>
    <definedName name="IQRN136" hidden="1">"$N$137:$N$140"</definedName>
    <definedName name="IQRN147" hidden="1">"$N$148:$N$153"</definedName>
    <definedName name="IQRN158" hidden="1">"$N$159:$N$161"</definedName>
    <definedName name="IQRN166" hidden="1">"$N$167:$N$179"</definedName>
    <definedName name="IQRN186" hidden="1">"$N$187:$N$199"</definedName>
    <definedName name="IQRN35" hidden="1">"$N$36:$N$41"</definedName>
    <definedName name="IQRN46" hidden="1">"$N$47:$N$55"</definedName>
    <definedName name="IQRN60" hidden="1">"$N$61"</definedName>
    <definedName name="IQRN64" hidden="1">"$N$65:$N$66"</definedName>
    <definedName name="IQRN71" hidden="1">"$N$72:$N$76"</definedName>
    <definedName name="IQRN81" hidden="1">"$N$82:$N$83"</definedName>
    <definedName name="IQRN84" hidden="1">"$N$85:$N$88"</definedName>
    <definedName name="IQRN96" hidden="1">"$N$97:$N$107"</definedName>
    <definedName name="IQRO11" hidden="1">"$O$12:$O$29"</definedName>
    <definedName name="IQRO114" hidden="1">"$O$115:$O$123"</definedName>
    <definedName name="IQRO12" hidden="1">"$O$13:$O$30"</definedName>
    <definedName name="IQRO128" hidden="1">"$O$129:$O$131"</definedName>
    <definedName name="IQRO136" hidden="1">"$O$137:$O$140"</definedName>
    <definedName name="IQRO147" hidden="1">"$O$148:$O$153"</definedName>
    <definedName name="IQRO158" hidden="1">"$O$159:$O$161"</definedName>
    <definedName name="IQRO166" hidden="1">"$O$167:$O$179"</definedName>
    <definedName name="IQRO186" hidden="1">"$O$187:$O$199"</definedName>
    <definedName name="IQRO35" hidden="1">"$O$36:$O$41"</definedName>
    <definedName name="IQRO39" hidden="1">"$O$40:$O$59"</definedName>
    <definedName name="IQRO46" hidden="1">"$O$47:$O$55"</definedName>
    <definedName name="IQRO60" hidden="1">"$O$61"</definedName>
    <definedName name="IQRO64" hidden="1">"$O$65:$O$66"</definedName>
    <definedName name="IQRO71" hidden="1">"$O$72:$O$76"</definedName>
    <definedName name="IQRO81" hidden="1">"$O$82:$O$83"</definedName>
    <definedName name="IQRO84" hidden="1">"$O$85:$O$88"</definedName>
    <definedName name="IQRO96" hidden="1">"$O$97:$O$107"</definedName>
    <definedName name="IQRP11" hidden="1">"$P$12:$P$29"</definedName>
    <definedName name="IQRP114" hidden="1">"$P$115:$P$123"</definedName>
    <definedName name="IQRP12" hidden="1">"$P$13:$P$30"</definedName>
    <definedName name="IQRP128" hidden="1">"$P$129:$P$131"</definedName>
    <definedName name="IQRP136" hidden="1">"$P$137:$P$140"</definedName>
    <definedName name="IQRP147" hidden="1">"$P$148:$P$153"</definedName>
    <definedName name="IQRP158" hidden="1">"$P$159:$P$161"</definedName>
    <definedName name="IQRP166" hidden="1">"$P$167:$P$179"</definedName>
    <definedName name="IQRP186" hidden="1">"$P$187:$P$199"</definedName>
    <definedName name="IQRP35" hidden="1">"$P$36:$P$41"</definedName>
    <definedName name="IQRP46" hidden="1">"$P$47:$P$55"</definedName>
    <definedName name="IQRP60" hidden="1">"$P$61"</definedName>
    <definedName name="IQRP64" hidden="1">"$P$65:$P$66"</definedName>
    <definedName name="IQRP71" hidden="1">"$P$72:$P$76"</definedName>
    <definedName name="IQRP81" hidden="1">"$P$82:$P$83"</definedName>
    <definedName name="IQRP84" hidden="1">"$P$85:$P$88"</definedName>
    <definedName name="IQRP96" hidden="1">"$P$97:$P$107"</definedName>
    <definedName name="IQRQ11" hidden="1">"$Q$12:$Q$29"</definedName>
    <definedName name="IQRQ114" hidden="1">"$Q$115:$Q$123"</definedName>
    <definedName name="IQRQ12" hidden="1">"$Q$13:$Q$30"</definedName>
    <definedName name="IQRQ128" hidden="1">"$Q$129:$Q$131"</definedName>
    <definedName name="IQRQ136" hidden="1">"$Q$137:$Q$140"</definedName>
    <definedName name="IQRQ147" hidden="1">"$Q$148:$Q$153"</definedName>
    <definedName name="IQRQ158" hidden="1">"$Q$159:$Q$161"</definedName>
    <definedName name="IQRQ166" hidden="1">"$Q$167:$Q$179"</definedName>
    <definedName name="IQRQ186" hidden="1">"$Q$187:$Q$199"</definedName>
    <definedName name="IQRQ35" hidden="1">"$Q$36:$Q$41"</definedName>
    <definedName name="IQRQ46" hidden="1">"$Q$47:$Q$55"</definedName>
    <definedName name="IQRQ60" hidden="1">"$Q$61"</definedName>
    <definedName name="IQRQ64" hidden="1">"$Q$65:$Q$66"</definedName>
    <definedName name="IQRQ71" hidden="1">"$Q$72:$Q$76"</definedName>
    <definedName name="IQRQ81" hidden="1">"$Q$82:$Q$83"</definedName>
    <definedName name="IQRQ84" hidden="1">"$Q$85:$Q$88"</definedName>
    <definedName name="IQRQ96" hidden="1">"$Q$97:$Q$107"</definedName>
    <definedName name="IQRR11" hidden="1">"$R$12:$R$29"</definedName>
    <definedName name="IQRR114" hidden="1">"$R$115:$R$123"</definedName>
    <definedName name="IQRR12" hidden="1">"$R$13:$R$30"</definedName>
    <definedName name="IQRR128" hidden="1">"$R$129:$R$131"</definedName>
    <definedName name="IQRR136" hidden="1">"$R$137:$R$140"</definedName>
    <definedName name="IQRR147" hidden="1">"$R$148:$R$153"</definedName>
    <definedName name="IQRR158" hidden="1">"$R$159:$R$161"</definedName>
    <definedName name="IQRR166" hidden="1">"$R$167:$R$179"</definedName>
    <definedName name="IQRR186" hidden="1">"$R$187:$R$199"</definedName>
    <definedName name="IQRR35" hidden="1">"$R$36:$R$41"</definedName>
    <definedName name="IQRR46" hidden="1">"$R$47:$R$55"</definedName>
    <definedName name="IQRR60" hidden="1">"$R$61"</definedName>
    <definedName name="IQRR64" hidden="1">"$R$65:$R$66"</definedName>
    <definedName name="IQRR71" hidden="1">"$R$72:$R$76"</definedName>
    <definedName name="IQRR81" hidden="1">"$R$82:$R$83"</definedName>
    <definedName name="IQRR84" hidden="1">"$R$85:$R$88"</definedName>
    <definedName name="IQRR96" hidden="1">"$R$97:$R$107"</definedName>
    <definedName name="IQRS11" hidden="1">"$S$12:$S$29"</definedName>
    <definedName name="IQRS114" hidden="1">"$S$115:$S$123"</definedName>
    <definedName name="IQRS12" hidden="1">"$S$13:$S$30"</definedName>
    <definedName name="IQRS128" hidden="1">"$S$129:$S$131"</definedName>
    <definedName name="IQRS136" hidden="1">"$S$137:$S$140"</definedName>
    <definedName name="IQRS147" hidden="1">"$S$148:$S$153"</definedName>
    <definedName name="IQRS158" hidden="1">"$S$159:$S$161"</definedName>
    <definedName name="IQRS166" hidden="1">"$S$167:$S$179"</definedName>
    <definedName name="IQRS186" hidden="1">"$S$187:$S$199"</definedName>
    <definedName name="IQRS35" hidden="1">"$S$36:$S$41"</definedName>
    <definedName name="IQRS46" hidden="1">"$S$47:$S$55"</definedName>
    <definedName name="IQRS60" hidden="1">"$S$61"</definedName>
    <definedName name="IQRS64" hidden="1">"$S$65:$S$66"</definedName>
    <definedName name="IQRS71" hidden="1">"$S$72:$S$76"</definedName>
    <definedName name="IQRS81" hidden="1">"$S$82:$S$83"</definedName>
    <definedName name="IQRS84" hidden="1">"$S$85:$S$88"</definedName>
    <definedName name="IQRS96" hidden="1">"$S$97:$S$107"</definedName>
    <definedName name="IQRT11" hidden="1">"$T$12:$T$29"</definedName>
    <definedName name="IQRT114" hidden="1">"$T$115:$T$123"</definedName>
    <definedName name="IQRT12" hidden="1">"$T$13:$T$30"</definedName>
    <definedName name="IQRT128" hidden="1">"$T$129:$T$131"</definedName>
    <definedName name="IQRT136" hidden="1">"$T$137:$T$140"</definedName>
    <definedName name="IQRT147" hidden="1">"$T$148:$T$153"</definedName>
    <definedName name="IQRT158" hidden="1">"$T$159:$T$161"</definedName>
    <definedName name="IQRT166" hidden="1">"$T$167:$T$179"</definedName>
    <definedName name="IQRT186" hidden="1">"$T$187:$T$199"</definedName>
    <definedName name="IQRT35" hidden="1">"$T$36:$T$41"</definedName>
    <definedName name="IQRT46" hidden="1">"$T$47:$T$55"</definedName>
    <definedName name="IQRT60" hidden="1">"$T$61"</definedName>
    <definedName name="IQRT64" hidden="1">"$T$65:$T$66"</definedName>
    <definedName name="IQRT71" hidden="1">"$T$72:$T$76"</definedName>
    <definedName name="IQRT81" hidden="1">"$T$82:$T$83"</definedName>
    <definedName name="IQRT84" hidden="1">"$T$85:$T$88"</definedName>
    <definedName name="IQRT96" hidden="1">"$T$97:$T$107"</definedName>
    <definedName name="IQRU11" hidden="1">"$U$12:$U$29"</definedName>
    <definedName name="IQRU114" hidden="1">"$U$115:$U$123"</definedName>
    <definedName name="IQRU12" hidden="1">"$U$13:$U$30"</definedName>
    <definedName name="IQRU128" hidden="1">"$U$129:$U$131"</definedName>
    <definedName name="IQRU136" hidden="1">"$U$137:$U$140"</definedName>
    <definedName name="IQRU147" hidden="1">"$U$148:$U$153"</definedName>
    <definedName name="IQRU158" hidden="1">"$U$159:$U$161"</definedName>
    <definedName name="IQRU166" hidden="1">"$U$167:$U$179"</definedName>
    <definedName name="IQRU186" hidden="1">"$U$187:$U$199"</definedName>
    <definedName name="IQRU35" hidden="1">"$U$36:$U$41"</definedName>
    <definedName name="IQRU46" hidden="1">"$U$47:$U$55"</definedName>
    <definedName name="IQRU60" hidden="1">"$U$61"</definedName>
    <definedName name="IQRU64" hidden="1">"$U$65:$U$66"</definedName>
    <definedName name="IQRU71" hidden="1">"$U$72:$U$76"</definedName>
    <definedName name="IQRU81" hidden="1">"$U$82:$U$83"</definedName>
    <definedName name="IQRU84" hidden="1">"$U$85:$U$88"</definedName>
    <definedName name="IQRU96" hidden="1">"$U$97:$U$107"</definedName>
    <definedName name="IQRV11" hidden="1">"$V$12:$V$29"</definedName>
    <definedName name="IQRV114" hidden="1">"$V$115:$V$123"</definedName>
    <definedName name="IQRV12" hidden="1">"$V$13:$V$30"</definedName>
    <definedName name="IQRV128" hidden="1">"$V$129:$V$131"</definedName>
    <definedName name="IQRV136" hidden="1">"$V$137:$V$140"</definedName>
    <definedName name="IQRV147" hidden="1">"$V$148:$V$153"</definedName>
    <definedName name="IQRV158" hidden="1">"$V$159:$V$161"</definedName>
    <definedName name="IQRV166" hidden="1">"$V$167:$V$179"</definedName>
    <definedName name="IQRV186" hidden="1">"$V$187:$V$199"</definedName>
    <definedName name="IQRV35" hidden="1">"$V$36:$V$41"</definedName>
    <definedName name="IQRV46" hidden="1">"$V$47:$V$55"</definedName>
    <definedName name="IQRV60" hidden="1">"$V$61"</definedName>
    <definedName name="IQRV64" hidden="1">"$V$65:$V$66"</definedName>
    <definedName name="IQRV71" hidden="1">"$V$72:$V$76"</definedName>
    <definedName name="IQRV81" hidden="1">"$V$82:$V$83"</definedName>
    <definedName name="IQRV84" hidden="1">"$V$85:$V$88"</definedName>
    <definedName name="IQRV96" hidden="1">"$V$97:$V$107"</definedName>
    <definedName name="IQRW11" hidden="1">"$W$12:$W$29"</definedName>
    <definedName name="IQRW114" hidden="1">"$W$115:$W$123"</definedName>
    <definedName name="IQRW12" hidden="1">"$W$13:$W$30"</definedName>
    <definedName name="IQRW128" hidden="1">"$W$129:$W$131"</definedName>
    <definedName name="IQRW136" hidden="1">"$W$137:$W$140"</definedName>
    <definedName name="IQRW147" hidden="1">"$W$148:$W$153"</definedName>
    <definedName name="IQRW158" hidden="1">"$W$159:$W$161"</definedName>
    <definedName name="IQRW166" hidden="1">"$W$167:$W$179"</definedName>
    <definedName name="IQRW186" hidden="1">"$W$187:$W$199"</definedName>
    <definedName name="IQRW35" hidden="1">"$W$36:$W$41"</definedName>
    <definedName name="IQRW46" hidden="1">"$W$47:$W$55"</definedName>
    <definedName name="IQRW60" hidden="1">"$W$61"</definedName>
    <definedName name="IQRW64" hidden="1">"$W$65:$W$66"</definedName>
    <definedName name="IQRW71" hidden="1">"$W$72:$W$76"</definedName>
    <definedName name="IQRW81" hidden="1">"$W$82:$W$83"</definedName>
    <definedName name="IQRW84" hidden="1">"$W$85:$W$88"</definedName>
    <definedName name="IQRW96" hidden="1">"$W$97:$W$107"</definedName>
    <definedName name="IQRX114" hidden="1">"$X$115:$X$123"</definedName>
    <definedName name="IQRX12" hidden="1">"$X$13:$X$30"</definedName>
    <definedName name="IQRX128" hidden="1">"$X$129:$X$131"</definedName>
    <definedName name="IQRX136" hidden="1">"$X$137:$X$140"</definedName>
    <definedName name="IQRX147" hidden="1">"$X$148:$X$153"</definedName>
    <definedName name="IQRX158" hidden="1">"$X$159:$X$161"</definedName>
    <definedName name="IQRX166" hidden="1">"$X$167:$X$179"</definedName>
    <definedName name="IQRX186" hidden="1">"$X$187:$X$199"</definedName>
    <definedName name="IQRX35" hidden="1">"$X$36:$X$41"</definedName>
    <definedName name="IQRX46" hidden="1">"$X$47:$X$55"</definedName>
    <definedName name="IQRX60" hidden="1">"$X$61"</definedName>
    <definedName name="IQRX64" hidden="1">"$X$65:$X$66"</definedName>
    <definedName name="IQRX71" hidden="1">"$X$72:$X$76"</definedName>
    <definedName name="IQRX81" hidden="1">"$X$82"</definedName>
    <definedName name="IQRX84" hidden="1">"$X$85:$X$88"</definedName>
    <definedName name="IQRX96" hidden="1">"$X$97:$X$107"</definedName>
    <definedName name="IQRY147" hidden="1">"$Y$148:$Y$153"</definedName>
    <definedName name="IQRY166" hidden="1">"$Y$167:$Y$179"</definedName>
    <definedName name="IQRY81" hidden="1">"$Y$82"</definedName>
    <definedName name="IQRZ81" hidden="1">"$Z$82"</definedName>
    <definedName name="IRD">#REF!</definedName>
    <definedName name="IT2BAL" localSheetId="11">#REF!</definedName>
    <definedName name="IT2BAL">#REF!</definedName>
    <definedName name="IteamCancelcommit" localSheetId="11">#REF!</definedName>
    <definedName name="IteamCancelcommit">#REF!</definedName>
    <definedName name="IteamCancelMTD" localSheetId="11">#REF!</definedName>
    <definedName name="IteamCancelMTD">#REF!</definedName>
    <definedName name="IteamCancelUpside" localSheetId="11">#REF!</definedName>
    <definedName name="IteamCancelUpside">#REF!</definedName>
    <definedName name="ITeamNBCommit" localSheetId="11">#REF!</definedName>
    <definedName name="ITeamNBCommit">#REF!</definedName>
    <definedName name="IteamNBMTD" localSheetId="11">#REF!</definedName>
    <definedName name="IteamNBMTD">#REF!</definedName>
    <definedName name="IteamNBUpside" localSheetId="11">#REF!</definedName>
    <definedName name="IteamNBUpside">#REF!</definedName>
    <definedName name="IteamRenewalCount" localSheetId="11">#REF!</definedName>
    <definedName name="IteamRenewalCount">#REF!</definedName>
    <definedName name="IteamUpsellcommit" localSheetId="11">#REF!</definedName>
    <definedName name="IteamUpsellcommit">#REF!</definedName>
    <definedName name="IteamUpsellMTD" localSheetId="11">#REF!</definedName>
    <definedName name="IteamUpsellMTD">#REF!</definedName>
    <definedName name="IteamUpsellUpside" localSheetId="11">#REF!</definedName>
    <definedName name="IteamUpsellUpside">#REF!</definedName>
    <definedName name="IteamVBEUcommit" localSheetId="11">#REF!</definedName>
    <definedName name="IteamVBEUcommit">#REF!</definedName>
    <definedName name="IteamVBEUMTD" localSheetId="11">#REF!</definedName>
    <definedName name="IteamVBEUMTD">#REF!</definedName>
    <definedName name="IteamVBEUUpside" localSheetId="11">#REF!</definedName>
    <definedName name="IteamVBEUUpside">#REF!</definedName>
    <definedName name="ITHourlyRateIn" localSheetId="11">#REF!</definedName>
    <definedName name="ITHourlyRateIn">#REF!</definedName>
    <definedName name="ITRD">#REF!</definedName>
    <definedName name="iuz">#REF!</definedName>
    <definedName name="Jan_15" localSheetId="11">#REF!</definedName>
    <definedName name="Jan_15">#REF!</definedName>
    <definedName name="Jan_16" localSheetId="11">#REF!</definedName>
    <definedName name="Jan_16">#REF!</definedName>
    <definedName name="JanAct" localSheetId="11">#REF!</definedName>
    <definedName name="JanAct">#REF!</definedName>
    <definedName name="janamex2" localSheetId="11">#REF!</definedName>
    <definedName name="janamex2">#REF!</definedName>
    <definedName name="JanFTE" localSheetId="11">#REF!</definedName>
    <definedName name="JanFTE">#REF!</definedName>
    <definedName name="jantb" localSheetId="11">#REF!</definedName>
    <definedName name="jantb">#REF!</definedName>
    <definedName name="jkm">#REF!</definedName>
    <definedName name="jnl" localSheetId="11">#REF!</definedName>
    <definedName name="jnl">#REF!</definedName>
    <definedName name="jnl_name" localSheetId="11">#REF!</definedName>
    <definedName name="jnl_name">#REF!</definedName>
    <definedName name="JobIs" localSheetId="11">#REF!</definedName>
    <definedName name="JobIs">#REF!</definedName>
    <definedName name="Jounral1" localSheetId="11">#REF!</definedName>
    <definedName name="Jounral1">#REF!</definedName>
    <definedName name="Journal1" localSheetId="11">#REF!</definedName>
    <definedName name="Journal1">#REF!</definedName>
    <definedName name="JOURNAL2" localSheetId="11">#REF!</definedName>
    <definedName name="JOURNAL2">#REF!</definedName>
    <definedName name="jsjsjs">#REF!</definedName>
    <definedName name="ju">#REF!</definedName>
    <definedName name="Jul_15" localSheetId="11">#REF!</definedName>
    <definedName name="Jul_15">#REF!</definedName>
    <definedName name="JulAct" localSheetId="11">#REF!</definedName>
    <definedName name="JulAct">#REF!</definedName>
    <definedName name="JulFTE" localSheetId="11">#REF!</definedName>
    <definedName name="JulFTE">#REF!</definedName>
    <definedName name="Jultb" localSheetId="11">#REF!</definedName>
    <definedName name="Jultb">#REF!</definedName>
    <definedName name="Jun_15" localSheetId="11">#REF!</definedName>
    <definedName name="Jun_15">#REF!</definedName>
    <definedName name="jun_revenue" localSheetId="11">#REF!</definedName>
    <definedName name="jun_revenue">#REF!</definedName>
    <definedName name="JunAct" localSheetId="11">#REF!</definedName>
    <definedName name="JunAct">#REF!</definedName>
    <definedName name="JunFTE" localSheetId="11">#REF!</definedName>
    <definedName name="JunFTE">#REF!</definedName>
    <definedName name="junk" localSheetId="11">#REF!</definedName>
    <definedName name="junk">#REF!</definedName>
    <definedName name="junk2" localSheetId="11">#REF!</definedName>
    <definedName name="junk2">#REF!</definedName>
    <definedName name="junk3" localSheetId="11">#REF!</definedName>
    <definedName name="junk3">#REF!</definedName>
    <definedName name="junk4" localSheetId="11">#REF!</definedName>
    <definedName name="junk4">#REF!</definedName>
    <definedName name="Juntb" localSheetId="11">#REF!</definedName>
    <definedName name="Juntb">#REF!</definedName>
    <definedName name="jztu">#REF!</definedName>
    <definedName name="jzuj" hidden="1">#REF!</definedName>
    <definedName name="KCID" localSheetId="11">#REF!</definedName>
    <definedName name="KCID">#REF!</definedName>
    <definedName name="KCIDAct" localSheetId="11">#REF!</definedName>
    <definedName name="KCIDAct">#REF!</definedName>
    <definedName name="ken_days_avail" localSheetId="11">#REF!</definedName>
    <definedName name="ken_days_avail">#REF!</definedName>
    <definedName name="ken_days_trained" localSheetId="11">#REF!</definedName>
    <definedName name="ken_days_trained">#REF!</definedName>
    <definedName name="ken_util" localSheetId="11">#REF!</definedName>
    <definedName name="ken_util">#REF!</definedName>
    <definedName name="kioi">#REF!</definedName>
    <definedName name="KRONER">#REF!</definedName>
    <definedName name="L_Country" localSheetId="11">#REF!</definedName>
    <definedName name="L_Country">#REF!</definedName>
    <definedName name="L_Diesel_scenarios" localSheetId="11">#REF!</definedName>
    <definedName name="L_Diesel_scenarios">#REF!</definedName>
    <definedName name="L_EV_scenarios" localSheetId="11">#REF!</definedName>
    <definedName name="L_EV_scenarios">#REF!</definedName>
    <definedName name="L_Fuel_type" localSheetId="11">#REF!</definedName>
    <definedName name="L_Fuel_type">#REF!</definedName>
    <definedName name="L_Vehicle_age" localSheetId="11">#REF!</definedName>
    <definedName name="L_Vehicle_age">#REF!</definedName>
    <definedName name="L_Vehicle_type" localSheetId="11">#REF!</definedName>
    <definedName name="L_Vehicle_type">#REF!</definedName>
    <definedName name="L_Years" localSheetId="11">#REF!</definedName>
    <definedName name="L_Years">#REF!</definedName>
    <definedName name="Label" localSheetId="11">#REF!</definedName>
    <definedName name="Label">#REF!</definedName>
    <definedName name="LE" localSheetId="11">#REF!</definedName>
    <definedName name="LE">#REF!</definedName>
    <definedName name="LeverageTarget" localSheetId="11">#REF!</definedName>
    <definedName name="LeverageTarget">#REF!</definedName>
    <definedName name="LinusTables" localSheetId="6">{7}</definedName>
    <definedName name="LinusTables">{7}</definedName>
    <definedName name="LIRE">#REF!</definedName>
    <definedName name="ListGrupper">#REF!</definedName>
    <definedName name="liuu">#REF!</definedName>
    <definedName name="lllllllllllllllllll">#REF!</definedName>
    <definedName name="llllllllllllllllllllllllll">#REF!</definedName>
    <definedName name="LME">#REF!</definedName>
    <definedName name="LocalCurrency" localSheetId="11">#REF!</definedName>
    <definedName name="LocalCurrency">#REF!</definedName>
    <definedName name="LocalCurrencyNorway">#REF!</definedName>
    <definedName name="LocalCurrencySpain">#REF!</definedName>
    <definedName name="LocalCurrencySweden">#REF!</definedName>
    <definedName name="LON_Dec_15" localSheetId="11">#REF!</definedName>
    <definedName name="LON_Dec_15">#REF!</definedName>
    <definedName name="LON_Jan_16" localSheetId="11">#REF!</definedName>
    <definedName name="LON_Jan_16">#REF!</definedName>
    <definedName name="LON_Mnth" localSheetId="11">#REF!</definedName>
    <definedName name="LON_Mnth">#REF!</definedName>
    <definedName name="LON_Mnth_BUD" localSheetId="11">#REF!</definedName>
    <definedName name="LON_Mnth_BUD">#REF!</definedName>
    <definedName name="LON_Mnth_list" localSheetId="11">#REF!</definedName>
    <definedName name="LON_Mnth_list">#REF!</definedName>
    <definedName name="LON_mtd" localSheetId="11">#REF!</definedName>
    <definedName name="LON_mtd">#REF!</definedName>
    <definedName name="LON_qtd" localSheetId="11">#REF!</definedName>
    <definedName name="LON_qtd">#REF!</definedName>
    <definedName name="LON_qtr_BUD" localSheetId="11">#REF!</definedName>
    <definedName name="LON_qtr_BUD">#REF!</definedName>
    <definedName name="Lon_YTD_BUD" localSheetId="11">#REF!</definedName>
    <definedName name="Lon_YTD_BUD">#REF!</definedName>
    <definedName name="lookup_categories" localSheetId="11">#REF!</definedName>
    <definedName name="lookup_categories">#REF!</definedName>
    <definedName name="lookup_periods" localSheetId="11">#REF!</definedName>
    <definedName name="lookup_periods">#REF!</definedName>
    <definedName name="lookup_PL" localSheetId="11">#REF!</definedName>
    <definedName name="lookup_PL">#REF!</definedName>
    <definedName name="lookup_Region" localSheetId="11">#REF!</definedName>
    <definedName name="lookup_Region">#REF!</definedName>
    <definedName name="lprg" localSheetId="6" hidden="1">{#N/A,#N/A,FALSE,"CAPREIT"}</definedName>
    <definedName name="lprg" hidden="1">{#N/A,#N/A,FALSE,"CAPREIT"}</definedName>
    <definedName name="m" localSheetId="6" hidden="1">{"Gen Sheet",#N/A,FALSE,"Gen Sheet"}</definedName>
    <definedName name="m" hidden="1">{"Gen Sheet",#N/A,FALSE,"Gen Sheet"}</definedName>
    <definedName name="ma_revenue" localSheetId="11">#REF!</definedName>
    <definedName name="ma_revenue">#REF!</definedName>
    <definedName name="MABase">#REF!</definedName>
    <definedName name="Macro_endofact">#REF!</definedName>
    <definedName name="Macro_endyr">#REF!</definedName>
    <definedName name="Macro_startyr">#REF!</definedName>
    <definedName name="malcolm_days_avail" localSheetId="11">#REF!</definedName>
    <definedName name="malcolm_days_avail">#REF!</definedName>
    <definedName name="malcolm_days_trained" localSheetId="11">#REF!</definedName>
    <definedName name="malcolm_days_trained">#REF!</definedName>
    <definedName name="malcolm_util" localSheetId="11">#REF!</definedName>
    <definedName name="malcolm_util">#REF!</definedName>
    <definedName name="Man_Dec_15" localSheetId="11">#REF!</definedName>
    <definedName name="Man_Dec_15">#REF!</definedName>
    <definedName name="Man_Jan_16" localSheetId="11">#REF!</definedName>
    <definedName name="Man_Jan_16">#REF!</definedName>
    <definedName name="Man_Mnth" localSheetId="11">#REF!</definedName>
    <definedName name="Man_Mnth">#REF!</definedName>
    <definedName name="MAN_mnth_BUD" localSheetId="11">#REF!</definedName>
    <definedName name="MAN_mnth_BUD">#REF!</definedName>
    <definedName name="Man_mnth_list" localSheetId="11">#REF!</definedName>
    <definedName name="Man_mnth_list">#REF!</definedName>
    <definedName name="Man_Mtd" localSheetId="11">#REF!</definedName>
    <definedName name="Man_Mtd">#REF!</definedName>
    <definedName name="Man_qtd" localSheetId="11">#REF!</definedName>
    <definedName name="Man_qtd">#REF!</definedName>
    <definedName name="Management" localSheetId="11">#REF!</definedName>
    <definedName name="Management">#REF!</definedName>
    <definedName name="Manual" localSheetId="11">#REF!</definedName>
    <definedName name="Manual">#REF!</definedName>
    <definedName name="Map" localSheetId="11">[14]Map!$B$3:$C$51</definedName>
    <definedName name="Map">#REF!</definedName>
    <definedName name="Mar_15" localSheetId="11">#REF!</definedName>
    <definedName name="Mar_15">#REF!</definedName>
    <definedName name="mar_revenue" localSheetId="11">'[15]Stream Analysis'!$H$195</definedName>
    <definedName name="mar_revenue">#REF!</definedName>
    <definedName name="MarAct">#REF!</definedName>
    <definedName name="MarFTE" localSheetId="11">#REF!</definedName>
    <definedName name="MarFTE">#REF!</definedName>
    <definedName name="Market_endofact">#REF!</definedName>
    <definedName name="Market_endyr">#REF!</definedName>
    <definedName name="Market_startyr">#REF!</definedName>
    <definedName name="martb" localSheetId="11">#REF!</definedName>
    <definedName name="martb">#REF!</definedName>
    <definedName name="Master" localSheetId="11">#REF!</definedName>
    <definedName name="Master">#REF!</definedName>
    <definedName name="May_15" localSheetId="11">#REF!</definedName>
    <definedName name="May_15">#REF!</definedName>
    <definedName name="MayAct" localSheetId="11">#REF!</definedName>
    <definedName name="MayAct">#REF!</definedName>
    <definedName name="MayFTE" localSheetId="11">[16]Actuals!$AQ:$AQ</definedName>
    <definedName name="MayFTE">#REF!</definedName>
    <definedName name="Maytb" localSheetId="11">#REF!</definedName>
    <definedName name="Maytb">#REF!</definedName>
    <definedName name="MCG">#REF!</definedName>
    <definedName name="MCP" localSheetId="11">#REF!</definedName>
    <definedName name="MCP">#REF!</definedName>
    <definedName name="ME" localSheetId="11">#REF!</definedName>
    <definedName name="ME">#REF!</definedName>
    <definedName name="medays02">#REF!</definedName>
    <definedName name="medical">#REF!</definedName>
    <definedName name="MES">#REF!</definedName>
    <definedName name="MESC">#REF!</definedName>
    <definedName name="MET">#REF!</definedName>
    <definedName name="metrics" localSheetId="11">#REF!</definedName>
    <definedName name="metrics">#REF!</definedName>
    <definedName name="MgmgTend" localSheetId="11">#REF!</definedName>
    <definedName name="MgmgTend">#REF!</definedName>
    <definedName name="MgtOrd" localSheetId="11">#REF!</definedName>
    <definedName name="MgtOrd">#REF!</definedName>
    <definedName name="MgtPref" localSheetId="11">#REF!</definedName>
    <definedName name="MgtPref">#REF!</definedName>
    <definedName name="MgtRoll" localSheetId="11">#REF!</definedName>
    <definedName name="MgtRoll">#REF!</definedName>
    <definedName name="MHComm" localSheetId="11">#REF!</definedName>
    <definedName name="MHComm">#REF!</definedName>
    <definedName name="MID">#REF!</definedName>
    <definedName name="MidYear" localSheetId="11">#REF!</definedName>
    <definedName name="MidYear">#REF!</definedName>
    <definedName name="mike" localSheetId="6" hidden="1">{#N/A,#N/A,FALSE,"Front";#N/A,#N/A,FALSE,"Summary";#N/A,#N/A,FALSE,"Trading";#N/A,#N/A,FALSE,"ProfitLoss";#N/A,#N/A,FALSE,"CashFlow";#N/A,#N/A,FALSE,"Balance";#N/A,#N/A,FALSE,"Finance";"Exit",#N/A,FALSE,"Exit"}</definedName>
    <definedName name="mike" hidden="1">{#N/A,#N/A,FALSE,"Front";#N/A,#N/A,FALSE,"Summary";#N/A,#N/A,FALSE,"Trading";#N/A,#N/A,FALSE,"ProfitLoss";#N/A,#N/A,FALSE,"CashFlow";#N/A,#N/A,FALSE,"Balance";#N/A,#N/A,FALSE,"Finance";"Exit",#N/A,FALSE,"Exit"}</definedName>
    <definedName name="mike_days_avail" localSheetId="11">#REF!</definedName>
    <definedName name="mike_days_avail">#REF!</definedName>
    <definedName name="mike_days_trained" localSheetId="11">#REF!</definedName>
    <definedName name="mike_days_trained">#REF!</definedName>
    <definedName name="mike_util" localSheetId="11">#REF!</definedName>
    <definedName name="mike_util">#REF!</definedName>
    <definedName name="mike1" localSheetId="6" hidden="1">{#N/A,#N/A,FALSE,"Front";#N/A,#N/A,FALSE,"Summary";#N/A,#N/A,FALSE,"Trading";#N/A,#N/A,FALSE,"ProfitLoss";#N/A,#N/A,FALSE,"CashFlow";#N/A,#N/A,FALSE,"Balance";#N/A,#N/A,FALSE,"Finance";"Exit",#N/A,FALSE,"Exit"}</definedName>
    <definedName name="mike1" hidden="1">{#N/A,#N/A,FALSE,"Front";#N/A,#N/A,FALSE,"Summary";#N/A,#N/A,FALSE,"Trading";#N/A,#N/A,FALSE,"ProfitLoss";#N/A,#N/A,FALSE,"CashFlow";#N/A,#N/A,FALSE,"Balance";#N/A,#N/A,FALSE,"Finance";"Exit",#N/A,FALSE,"Exit"}</definedName>
    <definedName name="mjk">#REF!</definedName>
    <definedName name="mjztr">#REF!</definedName>
    <definedName name="ML_1k1v5i9q" localSheetId="11">#REF!</definedName>
    <definedName name="ML_1k1v5i9q">#REF!</definedName>
    <definedName name="ML_5j7u6o8m" localSheetId="11">#REF!</definedName>
    <definedName name="ML_5j7u6o8m">#REF!</definedName>
    <definedName name="ML_6j9v5u8z" localSheetId="11">#REF!</definedName>
    <definedName name="ML_6j9v5u8z">#REF!</definedName>
    <definedName name="ML_6s8x3t6z" localSheetId="11">#REF!</definedName>
    <definedName name="ML_6s8x3t6z">#REF!</definedName>
    <definedName name="ML_8d2z1j7j" localSheetId="11">#REF!</definedName>
    <definedName name="ML_8d2z1j7j">#REF!</definedName>
    <definedName name="ML_9g2r9j4w" localSheetId="11">#REF!</definedName>
    <definedName name="ML_9g2r9j4w">#REF!</definedName>
    <definedName name="ML_9j7y2o8w" localSheetId="11">#REF!</definedName>
    <definedName name="ML_9j7y2o8w">#REF!</definedName>
    <definedName name="mnth_list" localSheetId="11">#REF!</definedName>
    <definedName name="mnth_list">#REF!</definedName>
    <definedName name="mnth_lu" localSheetId="11">#REF!</definedName>
    <definedName name="mnth_lu">#REF!</definedName>
    <definedName name="Monat" localSheetId="11">#REF!</definedName>
    <definedName name="Monat">#REF!</definedName>
    <definedName name="MONTH">#REF!</definedName>
    <definedName name="Month1">#REF!</definedName>
    <definedName name="Month10">#REF!</definedName>
    <definedName name="Month11">#REF!</definedName>
    <definedName name="Month12">#REF!</definedName>
    <definedName name="Month2">#REF!</definedName>
    <definedName name="Month3">#REF!</definedName>
    <definedName name="Month4">#REF!</definedName>
    <definedName name="Month5">#REF!</definedName>
    <definedName name="Month6">#REF!</definedName>
    <definedName name="Month7">#REF!</definedName>
    <definedName name="Month8">#REF!</definedName>
    <definedName name="Month9">#REF!</definedName>
    <definedName name="Monthly_Recipients" localSheetId="11">#REF!</definedName>
    <definedName name="Monthly_Recipients">#REF!</definedName>
    <definedName name="MonthNamesPL" localSheetId="11">#REF!</definedName>
    <definedName name="MonthNamesPL">#REF!</definedName>
    <definedName name="Months">#REF!</definedName>
    <definedName name="MonthToQuarter" localSheetId="11">#REF!</definedName>
    <definedName name="MonthToQuarter">#REF!</definedName>
    <definedName name="MPC" localSheetId="11">#REF!</definedName>
    <definedName name="MPC">#REF!</definedName>
    <definedName name="MR">#REF!</definedName>
    <definedName name="mttab" localSheetId="11">#REF!</definedName>
    <definedName name="mttab">#REF!</definedName>
    <definedName name="n">#REF!</definedName>
    <definedName name="names" localSheetId="11">#REF!</definedName>
    <definedName name="names">#REF!</definedName>
    <definedName name="NECancelcommit" localSheetId="11">#REF!</definedName>
    <definedName name="NECancelcommit">#REF!</definedName>
    <definedName name="NECancelMTD" localSheetId="11">#REF!</definedName>
    <definedName name="NECancelMTD">#REF!</definedName>
    <definedName name="NECancelUpside" localSheetId="11">#REF!</definedName>
    <definedName name="NECancelUpside">#REF!</definedName>
    <definedName name="NEG">#REF!</definedName>
    <definedName name="NENBcommit" localSheetId="11">#REF!</definedName>
    <definedName name="NENBcommit">#REF!</definedName>
    <definedName name="NENBMTD" localSheetId="11">#REF!</definedName>
    <definedName name="NENBMTD">#REF!</definedName>
    <definedName name="NENBUpside" localSheetId="11">#REF!</definedName>
    <definedName name="NENBUpside">#REF!</definedName>
    <definedName name="NERenewalCount" localSheetId="11">#REF!</definedName>
    <definedName name="NERenewalCount">#REF!</definedName>
    <definedName name="NEUpsellcommit" localSheetId="11">#REF!</definedName>
    <definedName name="NEUpsellcommit">#REF!</definedName>
    <definedName name="NEUpsellMTD" localSheetId="11">#REF!</definedName>
    <definedName name="NEUpsellMTD">#REF!</definedName>
    <definedName name="NEUpsellUpside" localSheetId="11">#REF!</definedName>
    <definedName name="NEUpsellUpside">#REF!</definedName>
    <definedName name="NEVBEUcommit" localSheetId="11">#REF!</definedName>
    <definedName name="NEVBEUcommit">#REF!</definedName>
    <definedName name="NEVBEUMTD" localSheetId="11">#REF!</definedName>
    <definedName name="NEVBEUMTD">#REF!</definedName>
    <definedName name="NEVBEUUpside" localSheetId="11">#REF!</definedName>
    <definedName name="NEVBEUUpside">#REF!</definedName>
    <definedName name="new">#REF!</definedName>
    <definedName name="New_funds_in_HF_EUR" localSheetId="11">#REF!</definedName>
    <definedName name="New_funds_in_HF_EUR">#REF!</definedName>
    <definedName name="New_Funds_in_HF_USD" localSheetId="11">#REF!</definedName>
    <definedName name="New_Funds_in_HF_USD">#REF!</definedName>
    <definedName name="NewCapAmort" localSheetId="11">#REF!</definedName>
    <definedName name="NewCapAmort">#REF!</definedName>
    <definedName name="NewCapDep" localSheetId="11">#REF!</definedName>
    <definedName name="NewCapDep">#REF!</definedName>
    <definedName name="NewDebt" localSheetId="11">#REF!</definedName>
    <definedName name="NewDebt">#REF!</definedName>
    <definedName name="NewRenewal" localSheetId="11">#REF!</definedName>
    <definedName name="NewRenewal">#REF!</definedName>
    <definedName name="ng">#REF!</definedName>
    <definedName name="ngptrend" localSheetId="11">#REF!</definedName>
    <definedName name="ngptrend">#REF!</definedName>
    <definedName name="nhz">#REF!</definedName>
    <definedName name="NIrate" localSheetId="11">#REF!</definedName>
    <definedName name="NIrate">#REF!</definedName>
    <definedName name="NIRate2002" localSheetId="11">#REF!</definedName>
    <definedName name="NIRate2002">#REF!</definedName>
    <definedName name="nominal" localSheetId="11">#REF!</definedName>
    <definedName name="nominal">#REF!</definedName>
    <definedName name="NominalCodes1" localSheetId="11">#REF!</definedName>
    <definedName name="NominalCodes1">#REF!</definedName>
    <definedName name="NominalCodes2" localSheetId="11">#REF!</definedName>
    <definedName name="NominalCodes2">#REF!</definedName>
    <definedName name="NOMINALCODES3" localSheetId="11">#REF!</definedName>
    <definedName name="NOMINALCODES3">#REF!</definedName>
    <definedName name="Non_Dov_Cap" localSheetId="11">#REF!</definedName>
    <definedName name="Non_Dov_Cap">#REF!</definedName>
    <definedName name="NORME10" localSheetId="11">#REF!</definedName>
    <definedName name="NORME10">#REF!</definedName>
    <definedName name="NORME5" localSheetId="11">#REF!</definedName>
    <definedName name="NORME5">#REF!</definedName>
    <definedName name="NORME6" localSheetId="11">#REF!</definedName>
    <definedName name="NORME6">#REF!</definedName>
    <definedName name="NORME7" localSheetId="11">#REF!</definedName>
    <definedName name="NORME7">#REF!</definedName>
    <definedName name="NORME8" localSheetId="11">#REF!</definedName>
    <definedName name="NORME8">#REF!</definedName>
    <definedName name="NORME9" localSheetId="11">#REF!</definedName>
    <definedName name="NORME9">#REF!</definedName>
    <definedName name="NorthList">#REF!</definedName>
    <definedName name="Nov_15" localSheetId="11">#REF!</definedName>
    <definedName name="Nov_15">#REF!</definedName>
    <definedName name="NovAct" localSheetId="11">#REF!</definedName>
    <definedName name="NovAct">#REF!</definedName>
    <definedName name="NovFTE" localSheetId="11">#REF!</definedName>
    <definedName name="NovFTE">#REF!</definedName>
    <definedName name="NS_BANKS" localSheetId="11">#REF!</definedName>
    <definedName name="NS_BANKS">#REF!</definedName>
    <definedName name="Num_Carte" localSheetId="11">#REF!</definedName>
    <definedName name="Num_Carte">#REF!</definedName>
    <definedName name="NW">#REF!</definedName>
    <definedName name="NYCancelcommit" localSheetId="11">#REF!</definedName>
    <definedName name="NYCancelcommit">#REF!</definedName>
    <definedName name="NYCancelMTD" localSheetId="11">#REF!</definedName>
    <definedName name="NYCancelMTD">#REF!</definedName>
    <definedName name="NYCancelUpside" localSheetId="11">#REF!</definedName>
    <definedName name="NYCancelUpside">#REF!</definedName>
    <definedName name="NYNBCommit" localSheetId="11">#REF!</definedName>
    <definedName name="NYNBCommit">#REF!</definedName>
    <definedName name="NYNBMTD" localSheetId="11">#REF!</definedName>
    <definedName name="NYNBMTD">#REF!</definedName>
    <definedName name="NYNBUpside" localSheetId="11">#REF!</definedName>
    <definedName name="NYNBUpside">#REF!</definedName>
    <definedName name="NYRenewalCount" localSheetId="11">#REF!</definedName>
    <definedName name="NYRenewalCount">#REF!</definedName>
    <definedName name="NYUpsellcommit" localSheetId="11">#REF!</definedName>
    <definedName name="NYUpsellcommit">#REF!</definedName>
    <definedName name="NYUpsellMTD" localSheetId="11">#REF!</definedName>
    <definedName name="NYUpsellMTD">#REF!</definedName>
    <definedName name="NYUpsellUpside" localSheetId="11">#REF!</definedName>
    <definedName name="NYUpsellUpside">#REF!</definedName>
    <definedName name="NYVBEUcommit" localSheetId="11">#REF!</definedName>
    <definedName name="NYVBEUcommit">#REF!</definedName>
    <definedName name="NYVBEUMTD" localSheetId="11">#REF!</definedName>
    <definedName name="NYVBEUMTD">#REF!</definedName>
    <definedName name="NYVBEUUpside" localSheetId="11">#REF!</definedName>
    <definedName name="NYVBEUUpside">#REF!</definedName>
    <definedName name="Oct_15" localSheetId="11">#REF!</definedName>
    <definedName name="Oct_15">#REF!</definedName>
    <definedName name="OctAct" localSheetId="11">#REF!</definedName>
    <definedName name="OctAct">#REF!</definedName>
    <definedName name="OctFTE" localSheetId="11">#REF!</definedName>
    <definedName name="OctFTE">#REF!</definedName>
    <definedName name="OffsetRef" localSheetId="11">#REF!</definedName>
    <definedName name="OffsetRef">#REF!</definedName>
    <definedName name="OH_INFL_2018" localSheetId="11">#REF!</definedName>
    <definedName name="OH_INFL_2018">#REF!</definedName>
    <definedName name="OH_INFL_2019" localSheetId="11">#REF!</definedName>
    <definedName name="OH_INFL_2019">#REF!</definedName>
    <definedName name="OH_INFL_2020" localSheetId="11">#REF!</definedName>
    <definedName name="OH_INFL_2020">#REF!</definedName>
    <definedName name="ok" hidden="1">#REF!</definedName>
    <definedName name="okaj">#REF!</definedName>
    <definedName name="old" hidden="1">#REF!</definedName>
    <definedName name="olllllllllllllll">#REF!</definedName>
    <definedName name="one" hidden="1">#REF!</definedName>
    <definedName name="OngoingPayModels" localSheetId="11">#REF!</definedName>
    <definedName name="OngoingPayModels">#REF!</definedName>
    <definedName name="ooooooooo">#REF!</definedName>
    <definedName name="ooooooooooooooo">#REF!</definedName>
    <definedName name="ooooooooooooooooooooo">#REF!</definedName>
    <definedName name="oooooooooooooooooooooooooooo">#REF!</definedName>
    <definedName name="OP2006RF1" localSheetId="11">#REF!</definedName>
    <definedName name="OP2006RF1">#REF!</definedName>
    <definedName name="OPAct2006" localSheetId="11">#REF!</definedName>
    <definedName name="OPAct2006">#REF!</definedName>
    <definedName name="OPALRate2000" localSheetId="11">#REF!</definedName>
    <definedName name="OPALRate2000">#REF!</definedName>
    <definedName name="OPBUD05" localSheetId="11">#REF!</definedName>
    <definedName name="OPBUD05">#REF!</definedName>
    <definedName name="OpenClosed" localSheetId="11">#REF!</definedName>
    <definedName name="OpenClosed">#REF!</definedName>
    <definedName name="Opprofit" localSheetId="11">#REF!</definedName>
    <definedName name="Opprofit">#REF!</definedName>
    <definedName name="Overallequity" localSheetId="11">#REF!</definedName>
    <definedName name="Overallequity">#REF!</definedName>
    <definedName name="oztrf">#REF!</definedName>
    <definedName name="PandL1516" localSheetId="11">#REF!</definedName>
    <definedName name="PandL1516">#REF!</definedName>
    <definedName name="PandL1617" localSheetId="11">#REF!</definedName>
    <definedName name="PandL1617">#REF!</definedName>
    <definedName name="PAR">#REF!</definedName>
    <definedName name="Param_MOIS">#REF!</definedName>
    <definedName name="part_data114" localSheetId="11">#REF!</definedName>
    <definedName name="part_data114">#REF!</definedName>
    <definedName name="paul_days_avail" localSheetId="11">#REF!</definedName>
    <definedName name="paul_days_avail">#REF!</definedName>
    <definedName name="paul_days_trained" localSheetId="11">#REF!</definedName>
    <definedName name="paul_days_trained">#REF!</definedName>
    <definedName name="paul_util" localSheetId="11">#REF!</definedName>
    <definedName name="paul_util">#REF!</definedName>
    <definedName name="PAYMENT" localSheetId="6" hidden="1">{"Cash Book",#N/A,FALSE,"Cash Book"}</definedName>
    <definedName name="PAYMENT" hidden="1">{"Cash Book",#N/A,FALSE,"Cash Book"}</definedName>
    <definedName name="PaymentMethod" localSheetId="11">#REF!</definedName>
    <definedName name="PaymentMethod">#REF!</definedName>
    <definedName name="PaymentStatus" localSheetId="11">#REF!</definedName>
    <definedName name="PaymentStatus">#REF!</definedName>
    <definedName name="PEF_1" localSheetId="11">#REF!</definedName>
    <definedName name="PEF_1">#REF!</definedName>
    <definedName name="PEF_2" localSheetId="11">#REF!</definedName>
    <definedName name="PEF_2">#REF!</definedName>
    <definedName name="PEF1Ord" localSheetId="11">#REF!</definedName>
    <definedName name="PEF1Ord">#REF!</definedName>
    <definedName name="PEF1Pref" localSheetId="11">#REF!</definedName>
    <definedName name="PEF1Pref">#REF!</definedName>
    <definedName name="PEF1share" localSheetId="11">#REF!</definedName>
    <definedName name="PEF1share">#REF!</definedName>
    <definedName name="PEF2Ord" localSheetId="11">#REF!</definedName>
    <definedName name="PEF2Ord">#REF!</definedName>
    <definedName name="PEF2Pref" localSheetId="11">#REF!</definedName>
    <definedName name="PEF2Pref">#REF!</definedName>
    <definedName name="PEF2Share" localSheetId="11">#REF!</definedName>
    <definedName name="PEF2Share">#REF!</definedName>
    <definedName name="PEN">#REF!</definedName>
    <definedName name="PensionTopUpSpecifiedExpenditure" localSheetId="11">#REF!</definedName>
    <definedName name="PensionTopUpSpecifiedExpenditure">#REF!</definedName>
    <definedName name="Per" localSheetId="11">#REF!</definedName>
    <definedName name="Per">#REF!</definedName>
    <definedName name="Period">#REF!</definedName>
    <definedName name="Period_1" localSheetId="11">#REF!</definedName>
    <definedName name="Period_1">#REF!</definedName>
    <definedName name="Period_10" localSheetId="11">#REF!</definedName>
    <definedName name="Period_10">#REF!</definedName>
    <definedName name="Period_10Description" localSheetId="11">#REF!</definedName>
    <definedName name="Period_10Description">#REF!</definedName>
    <definedName name="Period_1Description" localSheetId="11">#REF!</definedName>
    <definedName name="Period_1Description">#REF!</definedName>
    <definedName name="Period_2" localSheetId="11">#REF!</definedName>
    <definedName name="Period_2">#REF!</definedName>
    <definedName name="Period_2Description" localSheetId="11">#REF!</definedName>
    <definedName name="Period_2Description">#REF!</definedName>
    <definedName name="Period_3" localSheetId="11">#REF!</definedName>
    <definedName name="Period_3">#REF!</definedName>
    <definedName name="Period_3Description" localSheetId="11">#REF!</definedName>
    <definedName name="Period_3Description">#REF!</definedName>
    <definedName name="Period_4" localSheetId="11">#REF!</definedName>
    <definedName name="Period_4">#REF!</definedName>
    <definedName name="Period_4Description" localSheetId="11">#REF!</definedName>
    <definedName name="Period_4Description">#REF!</definedName>
    <definedName name="Period_5" localSheetId="11">#REF!</definedName>
    <definedName name="Period_5">#REF!</definedName>
    <definedName name="Period_5Description" localSheetId="11">#REF!</definedName>
    <definedName name="Period_5Description">#REF!</definedName>
    <definedName name="Period_6" localSheetId="11">#REF!</definedName>
    <definedName name="Period_6">#REF!</definedName>
    <definedName name="Period_6Description" localSheetId="11">#REF!</definedName>
    <definedName name="Period_6Description">#REF!</definedName>
    <definedName name="Period_7" localSheetId="11">#REF!</definedName>
    <definedName name="Period_7">#REF!</definedName>
    <definedName name="Period_7Description" localSheetId="11">#REF!</definedName>
    <definedName name="Period_7Description">#REF!</definedName>
    <definedName name="Period_8" localSheetId="11">#REF!</definedName>
    <definedName name="Period_8">#REF!</definedName>
    <definedName name="Period_8Description" localSheetId="11">#REF!</definedName>
    <definedName name="Period_8Description">#REF!</definedName>
    <definedName name="Period_9" localSheetId="11">#REF!</definedName>
    <definedName name="Period_9">#REF!</definedName>
    <definedName name="Period_9Description" localSheetId="11">#REF!</definedName>
    <definedName name="Period_9Description">#REF!</definedName>
    <definedName name="Period2" localSheetId="11">#REF!</definedName>
    <definedName name="Period2">#REF!</definedName>
    <definedName name="PERIOD3" localSheetId="11">#REF!</definedName>
    <definedName name="PERIOD3">#REF!</definedName>
    <definedName name="PeriodEnd_1" localSheetId="11">#REF!</definedName>
    <definedName name="PeriodEnd_1">#REF!</definedName>
    <definedName name="PeriodEnd_10" localSheetId="11">#REF!</definedName>
    <definedName name="PeriodEnd_10">#REF!</definedName>
    <definedName name="PeriodEnd_10Description" localSheetId="11">#REF!</definedName>
    <definedName name="PeriodEnd_10Description">#REF!</definedName>
    <definedName name="PeriodEnd_1Description" localSheetId="11">#REF!</definedName>
    <definedName name="PeriodEnd_1Description">#REF!</definedName>
    <definedName name="PeriodEnd_2" localSheetId="11">#REF!</definedName>
    <definedName name="PeriodEnd_2">#REF!</definedName>
    <definedName name="PeriodEnd_2Description" localSheetId="11">#REF!</definedName>
    <definedName name="PeriodEnd_2Description">#REF!</definedName>
    <definedName name="PeriodEnd_3" localSheetId="11">#REF!</definedName>
    <definedName name="PeriodEnd_3">#REF!</definedName>
    <definedName name="PeriodEnd_3Description" localSheetId="11">#REF!</definedName>
    <definedName name="PeriodEnd_3Description">#REF!</definedName>
    <definedName name="PeriodEnd_4" localSheetId="11">#REF!</definedName>
    <definedName name="PeriodEnd_4">#REF!</definedName>
    <definedName name="PeriodEnd_4Description" localSheetId="11">#REF!</definedName>
    <definedName name="PeriodEnd_4Description">#REF!</definedName>
    <definedName name="PeriodEnd_5" localSheetId="11">#REF!</definedName>
    <definedName name="PeriodEnd_5">#REF!</definedName>
    <definedName name="PeriodEnd_5Description" localSheetId="11">#REF!</definedName>
    <definedName name="PeriodEnd_5Description">#REF!</definedName>
    <definedName name="PeriodEnd_6" localSheetId="11">#REF!</definedName>
    <definedName name="PeriodEnd_6">#REF!</definedName>
    <definedName name="PeriodEnd_6Description" localSheetId="11">#REF!</definedName>
    <definedName name="PeriodEnd_6Description">#REF!</definedName>
    <definedName name="PeriodEnd_7" localSheetId="11">#REF!</definedName>
    <definedName name="PeriodEnd_7">#REF!</definedName>
    <definedName name="PeriodEnd_7Description" localSheetId="11">#REF!</definedName>
    <definedName name="PeriodEnd_7Description">#REF!</definedName>
    <definedName name="PeriodEnd_8" localSheetId="11">#REF!</definedName>
    <definedName name="PeriodEnd_8">#REF!</definedName>
    <definedName name="PeriodEnd_8Description" localSheetId="11">#REF!</definedName>
    <definedName name="PeriodEnd_8Description">#REF!</definedName>
    <definedName name="PeriodEnd_9" localSheetId="11">#REF!</definedName>
    <definedName name="PeriodEnd_9">#REF!</definedName>
    <definedName name="PeriodEnd_9Description" localSheetId="11">#REF!</definedName>
    <definedName name="PeriodEnd_9Description">#REF!</definedName>
    <definedName name="Periodos" localSheetId="11">#REF!</definedName>
    <definedName name="Periodos">#REF!</definedName>
    <definedName name="PeriodToM">#REF!</definedName>
    <definedName name="perm_temp_cas" localSheetId="11">#REF!</definedName>
    <definedName name="perm_temp_cas">#REF!</definedName>
    <definedName name="PERP" localSheetId="11">#REF!</definedName>
    <definedName name="PERP">#REF!</definedName>
    <definedName name="PEY08" localSheetId="11">#REF!</definedName>
    <definedName name="PEY08">#REF!</definedName>
    <definedName name="PEY09" localSheetId="11">#REF!</definedName>
    <definedName name="PEY09">#REF!</definedName>
    <definedName name="pg1" localSheetId="11">#REF!</definedName>
    <definedName name="pg1">#REF!</definedName>
    <definedName name="Pivot_COS" localSheetId="11">#REF!</definedName>
    <definedName name="Pivot_COS">#REF!</definedName>
    <definedName name="Pivot_NONT" localSheetId="11">#REF!</definedName>
    <definedName name="Pivot_NONT">#REF!</definedName>
    <definedName name="Pivot_NonTrading" localSheetId="11">#REF!</definedName>
    <definedName name="Pivot_NonTrading">#REF!</definedName>
    <definedName name="Pivot_Ohs" localSheetId="11">#REF!</definedName>
    <definedName name="Pivot_Ohs">#REF!</definedName>
    <definedName name="Pivot_Rev" localSheetId="11">#REF!</definedName>
    <definedName name="Pivot_Rev">#REF!</definedName>
    <definedName name="Pivot_SM" localSheetId="11">#REF!</definedName>
    <definedName name="Pivot_SM">#REF!</definedName>
    <definedName name="PL1_1">#REF!</definedName>
    <definedName name="PL1_2">#REF!</definedName>
    <definedName name="PL1_3">#REF!</definedName>
    <definedName name="PL11_1">#REF!</definedName>
    <definedName name="PL11_2">#REF!</definedName>
    <definedName name="PL11_3">#REF!</definedName>
    <definedName name="PL11_4">#REF!</definedName>
    <definedName name="PL15_1">#REF!</definedName>
    <definedName name="PL15_2">#REF!</definedName>
    <definedName name="PL15_3">#REF!</definedName>
    <definedName name="PL16_1">#REF!</definedName>
    <definedName name="PL16_2">#REF!</definedName>
    <definedName name="PL17_1">#REF!</definedName>
    <definedName name="PL17_2">#REF!</definedName>
    <definedName name="PL17_3">#REF!</definedName>
    <definedName name="PL2_1">#REF!</definedName>
    <definedName name="PL2_2">#REF!</definedName>
    <definedName name="PL2_3">#REF!</definedName>
    <definedName name="PL20_1">#REF!</definedName>
    <definedName name="PL20_2">#REF!</definedName>
    <definedName name="PL20_3">#REF!</definedName>
    <definedName name="PL20_4">#REF!</definedName>
    <definedName name="PL20_5">#REF!</definedName>
    <definedName name="PL20_6">#REF!</definedName>
    <definedName name="PL21_1">#REF!</definedName>
    <definedName name="PL21_2">#REF!</definedName>
    <definedName name="PL3_1">#REF!</definedName>
    <definedName name="PL3_2">#REF!</definedName>
    <definedName name="PL3_3">#REF!</definedName>
    <definedName name="PL3_4">#REF!</definedName>
    <definedName name="PL3_5">#REF!</definedName>
    <definedName name="PL3_6">#REF!</definedName>
    <definedName name="PL43_1_A">#REF!</definedName>
    <definedName name="PL43_1_B">#REF!</definedName>
    <definedName name="PL43_2">#REF!</definedName>
    <definedName name="PL44_1_A">#REF!</definedName>
    <definedName name="PL44_1_B">#REF!</definedName>
    <definedName name="PL44_2">#REF!</definedName>
    <definedName name="PL45_A">#REF!</definedName>
    <definedName name="PL45_B">#REF!</definedName>
    <definedName name="PL50_1">#REF!</definedName>
    <definedName name="PL50_2">#REF!</definedName>
    <definedName name="PL50_3">#REF!</definedName>
    <definedName name="PL51_1">#REF!</definedName>
    <definedName name="PL51_2">#REF!</definedName>
    <definedName name="PL51_3">#REF!</definedName>
    <definedName name="PL53_A">#REF!</definedName>
    <definedName name="PL53_B">#REF!</definedName>
    <definedName name="plo">#REF!</definedName>
    <definedName name="PN1_A">#REF!</definedName>
    <definedName name="PN1_B">#REF!</definedName>
    <definedName name="PN1_C">#REF!</definedName>
    <definedName name="PN2_A">#REF!</definedName>
    <definedName name="PN2_B">#REF!</definedName>
    <definedName name="poiiu">#REF!</definedName>
    <definedName name="PostingColumn1" localSheetId="11">#REF!</definedName>
    <definedName name="PostingColumn1">#REF!</definedName>
    <definedName name="PostStub" localSheetId="11">#REF!</definedName>
    <definedName name="PostStub">#REF!</definedName>
    <definedName name="pp">#REF!</definedName>
    <definedName name="ppp">#REF!</definedName>
    <definedName name="pppp">#REF!</definedName>
    <definedName name="ppppp">#REF!</definedName>
    <definedName name="ppppppppppppp">#REF!</definedName>
    <definedName name="PreStub" localSheetId="11">#REF!</definedName>
    <definedName name="PreStub">#REF!</definedName>
    <definedName name="_xlnm.Print_Area" localSheetId="3">'Annual BS'!$B$1:$N$101</definedName>
    <definedName name="_xlnm.Print_Area" localSheetId="6">'Annual Cash Conversion'!$B$1:$N$31</definedName>
    <definedName name="_xlnm.Print_Area" localSheetId="4">'Annual CF'!$B$1:$N$64</definedName>
    <definedName name="_xlnm.Print_Area" localSheetId="2">'Annual IS'!$B$1:$N$50</definedName>
    <definedName name="_xlnm.Print_Area" localSheetId="5">'Annual ROCE'!$B$1:$N$29</definedName>
    <definedName name="_xlnm.Print_Area" localSheetId="1">'Annual Summary'!$B$1:$S$151</definedName>
    <definedName name="_xlnm.Print_Area" localSheetId="11">Glossary!$B$1:$E$26</definedName>
    <definedName name="_xlnm.Print_Area" localSheetId="9">'Quarterly BS'!$B$1:$U$96</definedName>
    <definedName name="_xlnm.Print_Area" localSheetId="10">'Quarterly CF'!$B$1:$Q$64</definedName>
    <definedName name="_xlnm.Print_Area" localSheetId="8">'Quarterly IS'!$B$1:$Q$51</definedName>
    <definedName name="_xlnm.Print_Area" localSheetId="7">'Quarterly Summary'!$B$1:$Y$151</definedName>
    <definedName name="_xlnm.Print_Area">#REF!</definedName>
    <definedName name="Print_Area_Reset" localSheetId="6">OFFSET(Full_Print,0,0,Last_Row)</definedName>
    <definedName name="Print_Area_Reset" localSheetId="2">OFFSET(Full_Print,0,0,Last_Row)</definedName>
    <definedName name="Print_Area_Reset" localSheetId="5">OFFSET(Full_Print,0,0,Last_Row)</definedName>
    <definedName name="Print_Area_Reset" localSheetId="11">OFFSET(Full_Print,0,0,Last_Row)</definedName>
    <definedName name="Print_Area_Reset" localSheetId="8">OFFSET(Full_Print,0,0,Last_Row)</definedName>
    <definedName name="Print_Area_Reset" localSheetId="7">OFFSET(Full_Print,0,0,Last_Row)</definedName>
    <definedName name="Print_Area_Reset">OFFSET(Full_Print,0,0,Last_Row)</definedName>
    <definedName name="Print_Area_Reset1" localSheetId="6">OFFSET(#REF!,0,0,Last_Row1)</definedName>
    <definedName name="Print_Area_Reset1" localSheetId="2">OFFSET(#REF!,0,0,Last_Row1)</definedName>
    <definedName name="Print_Area_Reset1" localSheetId="5">OFFSET(#REF!,0,0,Last_Row1)</definedName>
    <definedName name="Print_Area_Reset1" localSheetId="11">OFFSET(#REF!,0,0,Last_Row1)</definedName>
    <definedName name="Print_Area_Reset1" localSheetId="8">OFFSET(#REF!,0,0,Last_Row1)</definedName>
    <definedName name="Print_Area_Reset1" localSheetId="7">OFFSET(#REF!,0,0,Last_Row1)</definedName>
    <definedName name="Print_Area_Reset1">OFFSET(#REF!,0,0,Last_Row1)</definedName>
    <definedName name="Print_CONT">#N/A</definedName>
    <definedName name="Print_Cover_Tabs" localSheetId="11">#REF!</definedName>
    <definedName name="Print_Cover_Tabs">#REF!</definedName>
    <definedName name="Print_CSC_Report_2" localSheetId="6">{"CSC_1",#N/A,FALSE,"CSC Outputs";"CSC_2",#N/A,FALSE,"CSC Outputs"}</definedName>
    <definedName name="Print_CSC_Report_2" localSheetId="11">{"CSC_1",#N/A,FALSE,"CSC Outputs";"CSC_2",#N/A,FALSE,"CSC Outputs"}</definedName>
    <definedName name="Print_CSC_Report_2">{"CSC_1",#N/A,FALSE,"CSC Outputs";"CSC_2",#N/A,FALSE,"CSC Outputs"}</definedName>
    <definedName name="Print_Document" localSheetId="11">#REF!</definedName>
    <definedName name="Print_Document">#REF!</definedName>
    <definedName name="print_phasing" localSheetId="11">#REF!,#REF!</definedName>
    <definedName name="print_phasing">#REF!,#REF!</definedName>
    <definedName name="print_summary" localSheetId="11">#REF!,#REF!,#REF!,#REF!,#REF!</definedName>
    <definedName name="print_summary">#REF!,#REF!,#REF!,#REF!,#REF!</definedName>
    <definedName name="_xlnm.Print_Titles" localSheetId="3">'Annual BS'!$1:$6</definedName>
    <definedName name="_xlnm.Print_Titles" localSheetId="6">'Annual Cash Conversion'!$1:$6</definedName>
    <definedName name="_xlnm.Print_Titles" localSheetId="4">'Annual CF'!$1:$6</definedName>
    <definedName name="_xlnm.Print_Titles" localSheetId="5">'Annual ROCE'!$1:$6</definedName>
    <definedName name="_xlnm.Print_Titles" localSheetId="1">'Annual Summary'!$1:$6</definedName>
    <definedName name="_xlnm.Print_Titles" localSheetId="11">#REF!</definedName>
    <definedName name="_xlnm.Print_Titles" localSheetId="9">'Quarterly BS'!$1:$7</definedName>
    <definedName name="_xlnm.Print_Titles" localSheetId="10">'Quarterly CF'!$1:$7</definedName>
    <definedName name="_xlnm.Print_Titles" localSheetId="7">'Quarterly Summary'!$1:$6</definedName>
    <definedName name="_xlnm.Print_Titles">#REF!</definedName>
    <definedName name="Priority" localSheetId="11">#REF!</definedName>
    <definedName name="Priority">#REF!</definedName>
    <definedName name="Prodname" localSheetId="11">#REF!</definedName>
    <definedName name="Prodname">#REF!</definedName>
    <definedName name="Profits" localSheetId="11">#REF!</definedName>
    <definedName name="Profits">#REF!</definedName>
    <definedName name="Project">#REF!</definedName>
    <definedName name="Project_Name" localSheetId="11">#REF!</definedName>
    <definedName name="Project_Name">#REF!</definedName>
    <definedName name="PROJECTED_FIRST_QUARTER_AND_SECOND_QUARTER_2000_FIXED_ASSETS" localSheetId="11">#REF!</definedName>
    <definedName name="PROJECTED_FIRST_QUARTER_AND_SECOND_QUARTER_2000_FIXED_ASSETS">#REF!</definedName>
    <definedName name="PROJECTED_FULL_YEAR_1999_FIXED_ASSETS" localSheetId="11">#REF!</definedName>
    <definedName name="PROJECTED_FULL_YEAR_1999_FIXED_ASSETS">#REF!</definedName>
    <definedName name="PROJECTED_FULL_YEAR_2000_FIXED_ASSETS" localSheetId="11">#REF!</definedName>
    <definedName name="PROJECTED_FULL_YEAR_2000_FIXED_ASSETS">#REF!</definedName>
    <definedName name="PROJECTED_Q3_AND_Q4_1999____Q1_AND_Q2_2000_FIXED_ASSETS" localSheetId="11">#REF!</definedName>
    <definedName name="PROJECTED_Q3_AND_Q4_1999____Q1_AND_Q2_2000_FIXED_ASSETS">#REF!</definedName>
    <definedName name="PROJECTED_THIRD_AND_FOURTH_QUARTER_1999_FIXED_ASSETS" localSheetId="11">#REF!</definedName>
    <definedName name="PROJECTED_THIRD_AND_FOURTH_QUARTER_1999_FIXED_ASSETS">#REF!</definedName>
    <definedName name="PROJECTED_THIRD_AND_FOURTH_QUARTER_2000_FIXED_ASSETS" localSheetId="11">#REF!</definedName>
    <definedName name="PROJECTED_THIRD_AND_FOURTH_QUARTER_2000_FIXED_ASSETS">#REF!</definedName>
    <definedName name="ProjectName" localSheetId="6">{"BU Name or Client/Project Name"}</definedName>
    <definedName name="ProjectName">{"BU Name or Client/Project Name"}</definedName>
    <definedName name="PROJECTTYPE" localSheetId="11">#REF!</definedName>
    <definedName name="PROJECTTYPE">#REF!</definedName>
    <definedName name="PubExceptionalSpecificiedExpenditure" localSheetId="11">#REF!</definedName>
    <definedName name="PubExceptionalSpecificiedExpenditure">#REF!</definedName>
    <definedName name="PYME">#REF!</definedName>
    <definedName name="q">#REF!</definedName>
    <definedName name="Q1F_Period" localSheetId="11">#REF!</definedName>
    <definedName name="Q1F_Period">#REF!</definedName>
    <definedName name="Q1F_YTD" localSheetId="11">#REF!</definedName>
    <definedName name="Q1F_YTD">#REF!</definedName>
    <definedName name="q2_99" localSheetId="11">#REF!</definedName>
    <definedName name="q2_99">#REF!</definedName>
    <definedName name="qqqqqqq">#REF!</definedName>
    <definedName name="qqqqqqqqqq" hidden="1">#REF!</definedName>
    <definedName name="qqqqqqqqqqqqqqqqqqq" hidden="1">#REF!</definedName>
    <definedName name="qqqqqqqqqqqqqqqqqqqqqqqqqq">#REF!</definedName>
    <definedName name="QTR_MAN_BUD" localSheetId="11">#REF!</definedName>
    <definedName name="QTR_MAN_BUD">#REF!</definedName>
    <definedName name="Quarter_Number" localSheetId="11">#REF!</definedName>
    <definedName name="Quarter_Number">#REF!</definedName>
    <definedName name="QuarterlyPIKPandLCharge" localSheetId="11">#REF!</definedName>
    <definedName name="QuarterlyPIKPandLCharge">#REF!</definedName>
    <definedName name="QuarterNames" localSheetId="11">#REF!</definedName>
    <definedName name="QuarterNames">#REF!</definedName>
    <definedName name="qw">#REF!</definedName>
    <definedName name="qwer">#REF!</definedName>
    <definedName name="qwq">#REF!</definedName>
    <definedName name="range1" localSheetId="11">#REF!</definedName>
    <definedName name="range1">#REF!</definedName>
    <definedName name="re">#REF!</definedName>
    <definedName name="reeeeeeeeeeeeeee">#REF!</definedName>
    <definedName name="Refinancing_date" localSheetId="11">#REF!</definedName>
    <definedName name="Refinancing_date">#REF!</definedName>
    <definedName name="reg">#REF!</definedName>
    <definedName name="REGISTEREDNAME1" localSheetId="11">#REF!</definedName>
    <definedName name="REGISTEREDNAME1">#REF!</definedName>
    <definedName name="REGISTEREDNAME2" localSheetId="11">#REF!</definedName>
    <definedName name="REGISTEREDNAME2">#REF!</definedName>
    <definedName name="REIGESTEREDNAME3" localSheetId="11">#REF!</definedName>
    <definedName name="REIGESTEREDNAME3">#REF!</definedName>
    <definedName name="Report_date" localSheetId="11">#REF!</definedName>
    <definedName name="Report_date">#REF!</definedName>
    <definedName name="Reportes" localSheetId="11">#REF!</definedName>
    <definedName name="Reportes">#REF!</definedName>
    <definedName name="Reportingdate" localSheetId="11">#REF!</definedName>
    <definedName name="Reportingdate">#REF!</definedName>
    <definedName name="ReportSector" localSheetId="11">#REF!</definedName>
    <definedName name="ReportSector">#REF!</definedName>
    <definedName name="Responsibilities" localSheetId="11">#REF!</definedName>
    <definedName name="Responsibilities">#REF!</definedName>
    <definedName name="retew">#REF!</definedName>
    <definedName name="retgrer">#REF!</definedName>
    <definedName name="retret">#REF!</definedName>
    <definedName name="retweertret">#REF!</definedName>
    <definedName name="rev" localSheetId="6" hidden="1">{"SchL1",#N/A,FALSE,"Schedules";"SchL2",#N/A,FALSE,"Schedules"}</definedName>
    <definedName name="rev" hidden="1">{"SchL1",#N/A,FALSE,"Schedules";"SchL2",#N/A,FALSE,"Schedules"}</definedName>
    <definedName name="revenuerunrate" localSheetId="11">#REF!</definedName>
    <definedName name="revenuerunr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rngDvalBFP">#REF!</definedName>
    <definedName name="rngDvalCurrency">#REF!</definedName>
    <definedName name="rngDvalCY">#REF!</definedName>
    <definedName name="rngDvalDenomination">#REF!</definedName>
    <definedName name="rngDvalMonths">#REF!</definedName>
    <definedName name="rngDvalTimeline">#REF!</definedName>
    <definedName name="rngDvalYTDNotation1">#REF!</definedName>
    <definedName name="rngDvalYTDNotation2">#REF!</definedName>
    <definedName name="rngHCost" comment="Flexible cost range for KPI chart" localSheetId="11">OFFSET(#REF!,0,0,1,COUNT(#REF!))</definedName>
    <definedName name="rngHCost" comment="Flexible cost range for KPI chart">OFFSET(#REF!,0,0,1,COUNT(#REF!))</definedName>
    <definedName name="rngHDate" comment="Flexible date range for KPI chart" localSheetId="11">OFFSET(#REF!,0,0,1,COUNT(#REF!))</definedName>
    <definedName name="rngHDate" comment="Flexible date range for KPI chart">OFFSET(#REF!,0,0,1,COUNT(#REF!))</definedName>
    <definedName name="rngSelCurrency">#REF!</definedName>
    <definedName name="rngSelCY">#REF!</definedName>
    <definedName name="rngSelCYNotation">#REF!</definedName>
    <definedName name="rngSelDecimal">#REF!</definedName>
    <definedName name="rngSelDenom">#REF!</definedName>
    <definedName name="rngSelHY">#REF!</definedName>
    <definedName name="rngSelLastAM">#REF!</definedName>
    <definedName name="rngSelProjName">#REF!</definedName>
    <definedName name="rngSelPY">#REF!</definedName>
    <definedName name="rngSelPYNotation">#REF!</definedName>
    <definedName name="rngSelYE">#REF!</definedName>
    <definedName name="RPI" localSheetId="11">#REF!</definedName>
    <definedName name="RPI">#REF!</definedName>
    <definedName name="rrfc">#REF!</definedName>
    <definedName name="rrrrrrrrr">#REF!</definedName>
    <definedName name="rrrrrrrrrrrr">#REF!</definedName>
    <definedName name="s">#REF!</definedName>
    <definedName name="sa" hidden="1">#REF!</definedName>
    <definedName name="sada">#REF!</definedName>
    <definedName name="sadasd" localSheetId="6" hidden="1">{"Bank Rec",#N/A,FALSE,"Bank Rec";"Cash Book",#N/A,FALSE,"Cash Book";"Gen Sheet",#N/A,FALSE,"Gen Sheet"}</definedName>
    <definedName name="sadasd" hidden="1">{"Bank Rec",#N/A,FALSE,"Bank Rec";"Cash Book",#N/A,FALSE,"Cash Book";"Gen Sheet",#N/A,FALSE,"Gen Sheet"}</definedName>
    <definedName name="SalesPrice" localSheetId="11">#REF!</definedName>
    <definedName name="SalesPrice">#REF!</definedName>
    <definedName name="SAPBEXhrIndnt" hidden="1">1</definedName>
    <definedName name="SAPBEXrevision" hidden="1">1</definedName>
    <definedName name="SAPBEXsysID" hidden="1">"B24"</definedName>
    <definedName name="SAPBEXwbID" hidden="1">"42WMI3CVU0FHHTCAKK0CL6D05"</definedName>
    <definedName name="Scenario">#REF!</definedName>
    <definedName name="SCOT">#REF!</definedName>
    <definedName name="sd">#REF!</definedName>
    <definedName name="sdd">#REF!</definedName>
    <definedName name="sddw">#REF!</definedName>
    <definedName name="sdf">#REF!</definedName>
    <definedName name="sdfskjl">#REF!</definedName>
    <definedName name="sdsx">#REF!</definedName>
    <definedName name="sectionNames" localSheetId="11">#REF!</definedName>
    <definedName name="sectionNames">#REF!</definedName>
    <definedName name="SECTOR" localSheetId="11">#REF!</definedName>
    <definedName name="SECTOR">#REF!</definedName>
    <definedName name="Sep_15" localSheetId="11">#REF!</definedName>
    <definedName name="Sep_15">#REF!</definedName>
    <definedName name="SeptAct" localSheetId="11">#REF!</definedName>
    <definedName name="SeptAct">#REF!</definedName>
    <definedName name="SeptFTE" localSheetId="11">#REF!</definedName>
    <definedName name="SeptFTE">#REF!</definedName>
    <definedName name="Septtb" localSheetId="11">#REF!</definedName>
    <definedName name="Septtb">#REF!</definedName>
    <definedName name="SETOFBOOKSNAME1" localSheetId="11">#REF!</definedName>
    <definedName name="SETOFBOOKSNAME1">#REF!</definedName>
    <definedName name="shareclasses" localSheetId="11">#REF!</definedName>
    <definedName name="shareclasses">#REF!</definedName>
    <definedName name="Shareofwallet">#REF!</definedName>
    <definedName name="Shareofwallet_minus0.95">#REF!</definedName>
    <definedName name="Shareofwallet_plus0.95">#REF!</definedName>
    <definedName name="Shares2000Act" localSheetId="11">#REF!</definedName>
    <definedName name="Shares2000Act">#REF!</definedName>
    <definedName name="Shares2001Act" localSheetId="11">#REF!</definedName>
    <definedName name="Shares2001Act">#REF!</definedName>
    <definedName name="Shares2001For" localSheetId="11">#REF!</definedName>
    <definedName name="Shares2001For">#REF!</definedName>
    <definedName name="SHELL" localSheetId="11">#REF!</definedName>
    <definedName name="SHELL">#REF!</definedName>
    <definedName name="Shield1.5" localSheetId="11">#REF!</definedName>
    <definedName name="Shield1.5">#REF!</definedName>
    <definedName name="SHO" localSheetId="11">#REF!</definedName>
    <definedName name="SHO">#REF!</definedName>
    <definedName name="SHOTTON">#REF!</definedName>
    <definedName name="SIC_DISC_2018" localSheetId="11">#REF!</definedName>
    <definedName name="SIC_DISC_2018">#REF!</definedName>
    <definedName name="SIC_DISC_2019" localSheetId="11">#REF!</definedName>
    <definedName name="SIC_DISC_2019">#REF!</definedName>
    <definedName name="SIC_DISC_2020" localSheetId="11">#REF!</definedName>
    <definedName name="SIC_DISC_2020">#REF!</definedName>
    <definedName name="SIRate2000" localSheetId="11">#REF!</definedName>
    <definedName name="SIRate2000">#REF!</definedName>
    <definedName name="SO" localSheetId="6" hidden="1">{"SchI1",#N/A,FALSE,"Schedules";"SchI2",#N/A,FALSE,"Schedules"}</definedName>
    <definedName name="SO" hidden="1">{"SchI1",#N/A,FALSE,"Schedules";"SchI2",#N/A,FALSE,"Schedules"}</definedName>
    <definedName name="SocialSecurityIn" localSheetId="11">#REF!</definedName>
    <definedName name="SocialSecurityIn">#REF!</definedName>
    <definedName name="Société" localSheetId="11">#REF!</definedName>
    <definedName name="Société">#REF!</definedName>
    <definedName name="Sociétés" localSheetId="11">#REF!</definedName>
    <definedName name="Sociétés">#REF!</definedName>
    <definedName name="Sociétés2" localSheetId="11">#REF!</definedName>
    <definedName name="Sociétés2">#REF!</definedName>
    <definedName name="SouthCancelcommit" localSheetId="11">#REF!</definedName>
    <definedName name="SouthCancelcommit">#REF!</definedName>
    <definedName name="SouthCancelMTD" localSheetId="11">#REF!</definedName>
    <definedName name="SouthCancelMTD">#REF!</definedName>
    <definedName name="SouthCancelUpside" localSheetId="11">#REF!</definedName>
    <definedName name="SouthCancelUpside">#REF!</definedName>
    <definedName name="SouthNBCommit" localSheetId="11">#REF!</definedName>
    <definedName name="SouthNBCommit">#REF!</definedName>
    <definedName name="SouthNBMTD" localSheetId="11">#REF!</definedName>
    <definedName name="SouthNBMTD">#REF!</definedName>
    <definedName name="SouthNBUpside" localSheetId="11">#REF!</definedName>
    <definedName name="SouthNBUpside">#REF!</definedName>
    <definedName name="SouthRenewalCount" localSheetId="11">#REF!</definedName>
    <definedName name="SouthRenewalCount">#REF!</definedName>
    <definedName name="SouthUpsellcommit" localSheetId="11">#REF!</definedName>
    <definedName name="SouthUpsellcommit">#REF!</definedName>
    <definedName name="SouthUpsellMTD" localSheetId="11">#REF!</definedName>
    <definedName name="SouthUpsellMTD">#REF!</definedName>
    <definedName name="SouthUpsellUpside" localSheetId="11">#REF!</definedName>
    <definedName name="SouthUpsellUpside">#REF!</definedName>
    <definedName name="SouthVBEUcommit" localSheetId="11">#REF!</definedName>
    <definedName name="SouthVBEUcommit">#REF!</definedName>
    <definedName name="SouthVBEUMTD" localSheetId="11">#REF!</definedName>
    <definedName name="SouthVBEUMTD">#REF!</definedName>
    <definedName name="SouthVBEUUpside" localSheetId="11">#REF!</definedName>
    <definedName name="SouthVBEUUpside">#REF!</definedName>
    <definedName name="Spot_Rate_EUR_USD_Coinvestors" localSheetId="11">#REF!</definedName>
    <definedName name="Spot_Rate_EUR_USD_Coinvestors">#REF!</definedName>
    <definedName name="Spot_Rate_EUR_USD_HF" localSheetId="11">#REF!</definedName>
    <definedName name="Spot_Rate_EUR_USD_HF">#REF!</definedName>
    <definedName name="SR_PER_CAR_2018" localSheetId="11">#REF!</definedName>
    <definedName name="SR_PER_CAR_2018">#REF!</definedName>
    <definedName name="SR_PER_CAR_2019" localSheetId="11">#REF!</definedName>
    <definedName name="SR_PER_CAR_2019">#REF!</definedName>
    <definedName name="SR_PER_CAR_2020" localSheetId="11">#REF!</definedName>
    <definedName name="SR_PER_CAR_2020">#REF!</definedName>
    <definedName name="SSCHR" localSheetId="11">#REF!</definedName>
    <definedName name="SSCHR">#REF!</definedName>
    <definedName name="SSCRep" localSheetId="11">#REF!</definedName>
    <definedName name="SSCRep">#REF!</definedName>
    <definedName name="SSCRevs" localSheetId="11">#REF!</definedName>
    <definedName name="SSCRevs">#REF!</definedName>
    <definedName name="ssss" hidden="1">#REF!</definedName>
    <definedName name="ST_RNG" localSheetId="11">#REF!</definedName>
    <definedName name="ST_RNG">#REF!</definedName>
    <definedName name="Standard_hours" localSheetId="11">#REF!</definedName>
    <definedName name="Standard_hours">#REF!</definedName>
    <definedName name="Start_input" localSheetId="11">#REF!</definedName>
    <definedName name="Start_input">#REF!</definedName>
    <definedName name="StartDate">#REF!</definedName>
    <definedName name="Status" localSheetId="11">#REF!</definedName>
    <definedName name="Status">#REF!</definedName>
    <definedName name="Stub">#REF!</definedName>
    <definedName name="SUBS2" localSheetId="11">#REF!</definedName>
    <definedName name="SUBS2">#REF!</definedName>
    <definedName name="SUBS3" localSheetId="11">#REF!</definedName>
    <definedName name="SUBS3">#REF!</definedName>
    <definedName name="Summary" hidden="1">#REF!</definedName>
    <definedName name="switch" localSheetId="11">#REF!</definedName>
    <definedName name="switch">#REF!</definedName>
    <definedName name="t" hidden="1">#REF!</definedName>
    <definedName name="T0CODE1" localSheetId="11">#REF!</definedName>
    <definedName name="T0CODE1">#REF!</definedName>
    <definedName name="T0CODE2" localSheetId="11">#REF!</definedName>
    <definedName name="T0CODE2">#REF!</definedName>
    <definedName name="Tax_rate" localSheetId="11">#REF!</definedName>
    <definedName name="Tax_rate">#REF!</definedName>
    <definedName name="tdef">#REF!</definedName>
    <definedName name="TEES">#REF!</definedName>
    <definedName name="Term" localSheetId="11">#REF!</definedName>
    <definedName name="Term">#REF!</definedName>
    <definedName name="Test10" localSheetId="11">#REF!</definedName>
    <definedName name="Test10">#REF!</definedName>
    <definedName name="TEXT1" localSheetId="11">#REF!</definedName>
    <definedName name="TEXT1">#REF!</definedName>
    <definedName name="tgv">#REF!</definedName>
    <definedName name="thinkcell2" hidden="1">#REF!</definedName>
    <definedName name="three" hidden="1">#REF!</definedName>
    <definedName name="thz">#REF!</definedName>
    <definedName name="TLA.027" hidden="1">#REF!</definedName>
    <definedName name="TLA.028" hidden="1">#REF!</definedName>
    <definedName name="TLA.029" hidden="1">#REF!</definedName>
    <definedName name="TLA.087" hidden="1">#REF!</definedName>
    <definedName name="Top_Name_Back" localSheetId="11">OFFSET(#REF!,1,,COUNTA(#REF!)-1)</definedName>
    <definedName name="Top_Name_Back">OFFSET(#REF!,1,,COUNTA(#REF!)-1)</definedName>
    <definedName name="Top_Name_Front" localSheetId="11">OFFSET(#REF!,1,,COUNTA(#REF!)-1)</definedName>
    <definedName name="Top_Name_Front">OFFSET(#REF!,1,,COUNTA(#REF!)-1)</definedName>
    <definedName name="TopIDVal" localSheetId="11">#REF!</definedName>
    <definedName name="TopIDVal">#REF!</definedName>
    <definedName name="TopKeep" localSheetId="11">#REF!</definedName>
    <definedName name="TopKeep">#REF!</definedName>
    <definedName name="TopOfTable_Table_1">#REF!</definedName>
    <definedName name="TOS">#REF!</definedName>
    <definedName name="Totalcost">#REF!</definedName>
    <definedName name="TRef1" localSheetId="11">#REF!</definedName>
    <definedName name="TRef1">#REF!</definedName>
    <definedName name="TRef2" localSheetId="11">#REF!</definedName>
    <definedName name="TRef2">#REF!</definedName>
    <definedName name="TRGC10" localSheetId="11">#REF!</definedName>
    <definedName name="TRGC10">#REF!</definedName>
    <definedName name="TRGC5" localSheetId="11">#REF!</definedName>
    <definedName name="TRGC5">#REF!</definedName>
    <definedName name="TRGC6" localSheetId="11">#REF!</definedName>
    <definedName name="TRGC6">#REF!</definedName>
    <definedName name="TRGC7" localSheetId="11">#REF!</definedName>
    <definedName name="TRGC7">#REF!</definedName>
    <definedName name="TRGC8" localSheetId="11">#REF!</definedName>
    <definedName name="TRGC8">#REF!</definedName>
    <definedName name="TRGC9" localSheetId="11">#REF!</definedName>
    <definedName name="TRGC9">#REF!</definedName>
    <definedName name="TRIB10" localSheetId="11">#REF!</definedName>
    <definedName name="TRIB10">#REF!</definedName>
    <definedName name="TRIB5" localSheetId="11">#REF!</definedName>
    <definedName name="TRIB5">#REF!</definedName>
    <definedName name="TRIB6" localSheetId="11">#REF!</definedName>
    <definedName name="TRIB6">#REF!</definedName>
    <definedName name="TRIB7" localSheetId="11">#REF!</definedName>
    <definedName name="TRIB7">#REF!</definedName>
    <definedName name="TRIB8" localSheetId="11">#REF!</definedName>
    <definedName name="TRIB8">#REF!</definedName>
    <definedName name="TRIB9" localSheetId="11">#REF!</definedName>
    <definedName name="TRIB9">#REF!</definedName>
    <definedName name="TRIC10" localSheetId="11">#REF!</definedName>
    <definedName name="TRIC10">#REF!</definedName>
    <definedName name="TRIC5" localSheetId="11">#REF!</definedName>
    <definedName name="TRIC5">#REF!</definedName>
    <definedName name="TRIC6" localSheetId="11">#REF!</definedName>
    <definedName name="TRIC6">#REF!</definedName>
    <definedName name="TRIC7" localSheetId="11">#REF!</definedName>
    <definedName name="TRIC7">#REF!</definedName>
    <definedName name="TRIC8" localSheetId="11">#REF!</definedName>
    <definedName name="TRIC8">#REF!</definedName>
    <definedName name="TRIC9" localSheetId="11">#REF!</definedName>
    <definedName name="TRIC9">#REF!</definedName>
    <definedName name="TRIMI10" localSheetId="11">#REF!</definedName>
    <definedName name="TRIMI10">#REF!</definedName>
    <definedName name="TRIMI5" localSheetId="11">#REF!</definedName>
    <definedName name="TRIMI5">#REF!</definedName>
    <definedName name="TRIMI6" localSheetId="11">#REF!</definedName>
    <definedName name="TRIMI6">#REF!</definedName>
    <definedName name="TRIMI7" localSheetId="11">#REF!</definedName>
    <definedName name="TRIMI7">#REF!</definedName>
    <definedName name="TRIMI8" localSheetId="11">#REF!</definedName>
    <definedName name="TRIMI8">#REF!</definedName>
    <definedName name="TRIMI9" localSheetId="11">#REF!</definedName>
    <definedName name="TRIMI9">#REF!</definedName>
    <definedName name="TRIMII10" localSheetId="11">#REF!</definedName>
    <definedName name="TRIMII10">#REF!</definedName>
    <definedName name="TRIMII5" localSheetId="11">#REF!</definedName>
    <definedName name="TRIMII5">#REF!</definedName>
    <definedName name="TRIMII6" localSheetId="11">#REF!</definedName>
    <definedName name="TRIMII6">#REF!</definedName>
    <definedName name="TRIMII7" localSheetId="11">#REF!</definedName>
    <definedName name="TRIMII7">#REF!</definedName>
    <definedName name="TRIMII8" localSheetId="11">#REF!</definedName>
    <definedName name="TRIMII8">#REF!</definedName>
    <definedName name="TRIMII9" localSheetId="11">#REF!</definedName>
    <definedName name="TRIMII9">#REF!</definedName>
    <definedName name="trreed">#REF!</definedName>
    <definedName name="trtgh">#REF!</definedName>
    <definedName name="trtzre">#REF!</definedName>
    <definedName name="trzrtr">#REF!</definedName>
    <definedName name="TT_01CODES" localSheetId="11">#REF!</definedName>
    <definedName name="TT_01CODES">#REF!</definedName>
    <definedName name="ttttttttttt">#REF!</definedName>
    <definedName name="tttttttttttt">#REF!</definedName>
    <definedName name="two" hidden="1">#REF!</definedName>
    <definedName name="u">#REF!</definedName>
    <definedName name="ui" hidden="1">#REF!</definedName>
    <definedName name="uj">#REF!</definedName>
    <definedName name="UK_mnth" localSheetId="11">#REF!</definedName>
    <definedName name="UK_mnth">#REF!</definedName>
    <definedName name="UK_Mnth_BUD" localSheetId="11">#REF!</definedName>
    <definedName name="UK_Mnth_BUD">#REF!</definedName>
    <definedName name="UK_newtb" localSheetId="11">#REF!</definedName>
    <definedName name="UK_newtb">#REF!</definedName>
    <definedName name="UK_qtd" localSheetId="11">#REF!</definedName>
    <definedName name="UK_qtd">#REF!</definedName>
    <definedName name="UK_Qtr_BUD" localSheetId="11">#REF!</definedName>
    <definedName name="UK_Qtr_BUD">#REF!</definedName>
    <definedName name="UK_ytd" localSheetId="11">#REF!</definedName>
    <definedName name="UK_ytd">#REF!</definedName>
    <definedName name="UK_Ytd_BUD" localSheetId="11">#REF!</definedName>
    <definedName name="UK_Ytd_BUD">#REF!</definedName>
    <definedName name="Unemployment_minus0.95">#REF!</definedName>
    <definedName name="Unemployment_plus0.95">#REF!</definedName>
    <definedName name="Unemployment_rate">#REF!</definedName>
    <definedName name="UnitAct" localSheetId="11">#REF!</definedName>
    <definedName name="UnitAct">#REF!</definedName>
    <definedName name="unref" localSheetId="11">#REF!</definedName>
    <definedName name="unref">#REF!</definedName>
    <definedName name="UNTOTS">#REF!</definedName>
    <definedName name="Ursprung">#REF!</definedName>
    <definedName name="US_mnth" localSheetId="11">#REF!</definedName>
    <definedName name="US_mnth">#REF!</definedName>
    <definedName name="US_qtd" localSheetId="11">#REF!</definedName>
    <definedName name="US_qtd">#REF!</definedName>
    <definedName name="US_TB" localSheetId="11">#REF!</definedName>
    <definedName name="US_TB">#REF!</definedName>
    <definedName name="US_ytd" localSheetId="11">#REF!</definedName>
    <definedName name="US_ytd">#REF!</definedName>
    <definedName name="USA_Mnth_BUD" localSheetId="11">#REF!</definedName>
    <definedName name="USA_Mnth_BUD">#REF!</definedName>
    <definedName name="USA_Qtr_Bud" localSheetId="11">#REF!</definedName>
    <definedName name="USA_Qtr_Bud">#REF!</definedName>
    <definedName name="USA_Ytd_BUD" localSheetId="11">#REF!</definedName>
    <definedName name="USA_Ytd_BUD">#REF!</definedName>
    <definedName name="uuuuuuuuuu">#REF!</definedName>
    <definedName name="uuuuuuuuuuuuuuuuuuuuuuuu">#REF!</definedName>
    <definedName name="uzttuztu">#REF!</definedName>
    <definedName name="v" hidden="1">#REF!</definedName>
    <definedName name="val_date" localSheetId="11">#REF!</definedName>
    <definedName name="val_date">#REF!</definedName>
    <definedName name="Value">[13]Tables!$G$1:$G$2</definedName>
    <definedName name="VAT_Rate" localSheetId="11">#REF!</definedName>
    <definedName name="VAT_Rate">#REF!</definedName>
    <definedName name="vcb">#REF!</definedName>
    <definedName name="Verisure_Cancellations">#REF!</definedName>
    <definedName name="Verisure_Installations">#REF!</definedName>
    <definedName name="Verisure_Portfolio">#REF!</definedName>
    <definedName name="Version_local" localSheetId="11">#REF!</definedName>
    <definedName name="Version_local">#REF!</definedName>
    <definedName name="vetab" localSheetId="11">#REF!</definedName>
    <definedName name="vetab">#REF!</definedName>
    <definedName name="view">#REF!</definedName>
    <definedName name="Vol.Burglaries">#REF!</definedName>
    <definedName name="Vol.DispInc">#REF!</definedName>
    <definedName name="Vol.ForeignC">#REF!</definedName>
    <definedName name="Vol.GDP">#REF!</definedName>
    <definedName name="Vol.Households">#REF!</definedName>
    <definedName name="Vol.HousingStock">#REF!</definedName>
    <definedName name="Vol.Totalpop">#REF!</definedName>
    <definedName name="Vol.unemployment">#REF!</definedName>
    <definedName name="Volumes" localSheetId="11">#REF!</definedName>
    <definedName name="Volumes">#REF!</definedName>
    <definedName name="Vote_revenue2019Budget" localSheetId="11">#REF!</definedName>
    <definedName name="Vote_revenue2019Budget">#REF!</definedName>
    <definedName name="Vote_revenue2020Budget" localSheetId="11">#REF!</definedName>
    <definedName name="Vote_revenue2020Budget">#REF!</definedName>
    <definedName name="vvvvvvvvv">#REF!</definedName>
    <definedName name="vvvvvvvvvvv">#REF!</definedName>
    <definedName name="vvvvvvvvvvvvvvvvvv">#REF!</definedName>
    <definedName name="vvvvvvvvvvvvvvvvvvvvvv">#REF!</definedName>
    <definedName name="vvvvvvvvvvvvvvvvvvvvvvvvv">#REF!</definedName>
    <definedName name="vvvvvvvvvvvvvvvvvvvvvvvvvv">#REF!</definedName>
    <definedName name="vvvvvvvvvvvvvvvvvvvvvvvvvvvv">#REF!</definedName>
    <definedName name="vvvvvvvvvvvvvvvvvvvvvvvvvvvvvvvvvvvvvvv">#REF!</definedName>
    <definedName name="vvvvvvvvvvvvvvvvvvvvvvvvvvvvvvvvvvvvvvvvvvv">#REF!</definedName>
    <definedName name="vwq">#REF!</definedName>
    <definedName name="vxcv">#REF!</definedName>
    <definedName name="w">#REF!</definedName>
    <definedName name="WACC" localSheetId="11">#REF!</definedName>
    <definedName name="WACC">#REF!</definedName>
    <definedName name="WC3_A">#REF!</definedName>
    <definedName name="WC3_B">#REF!</definedName>
    <definedName name="WC3_C">#REF!</definedName>
    <definedName name="WC3_D">#REF!</definedName>
    <definedName name="WC3_E">#REF!</definedName>
    <definedName name="WC4_1">#REF!</definedName>
    <definedName name="WC4_2">#REF!</definedName>
    <definedName name="WC4_3">#REF!</definedName>
    <definedName name="WC4_4">#REF!</definedName>
    <definedName name="WC4_5">#REF!</definedName>
    <definedName name="WC4_6">#REF!</definedName>
    <definedName name="WC4_7">#REF!</definedName>
    <definedName name="WCpercent" localSheetId="11">#REF!</definedName>
    <definedName name="WCpercent">#REF!</definedName>
    <definedName name="Week_day" localSheetId="11">#REF!</definedName>
    <definedName name="Week_day">#REF!</definedName>
    <definedName name="Week_no" localSheetId="11">#REF!</definedName>
    <definedName name="Week_no">#REF!</definedName>
    <definedName name="Weekday_choice" localSheetId="11">#REF!</definedName>
    <definedName name="Weekday_choice">#REF!</definedName>
    <definedName name="Weekly_Recipients" localSheetId="11">#REF!</definedName>
    <definedName name="Weekly_Recipients">#REF!</definedName>
    <definedName name="weer">#REF!</definedName>
    <definedName name="werewte">#REF!</definedName>
    <definedName name="werw">#REF!</definedName>
    <definedName name="WestCancelcommit" localSheetId="11">#REF!</definedName>
    <definedName name="WestCancelcommit">#REF!</definedName>
    <definedName name="WestCancelMTD" localSheetId="11">#REF!</definedName>
    <definedName name="WestCancelMTD">#REF!</definedName>
    <definedName name="WestCancelUpside" localSheetId="11">#REF!</definedName>
    <definedName name="WestCancelUpside">#REF!</definedName>
    <definedName name="WestNBcommit" localSheetId="11">#REF!</definedName>
    <definedName name="WestNBcommit">#REF!</definedName>
    <definedName name="WestNBMTD" localSheetId="11">#REF!</definedName>
    <definedName name="WestNBMTD">#REF!</definedName>
    <definedName name="WestNBUpside" localSheetId="11">#REF!</definedName>
    <definedName name="WestNBUpside">#REF!</definedName>
    <definedName name="WestRenewalCount" localSheetId="11">#REF!</definedName>
    <definedName name="WestRenewalCount">#REF!</definedName>
    <definedName name="WestUpsellcommit" localSheetId="11">#REF!</definedName>
    <definedName name="WestUpsellcommit">#REF!</definedName>
    <definedName name="WestUpsellMTD" localSheetId="11">#REF!</definedName>
    <definedName name="WestUpsellMTD">#REF!</definedName>
    <definedName name="WestUpsellUpside" localSheetId="11">#REF!</definedName>
    <definedName name="WestUpsellUpside">#REF!</definedName>
    <definedName name="WestVBEUcommit" localSheetId="11">#REF!</definedName>
    <definedName name="WestVBEUcommit">#REF!</definedName>
    <definedName name="WestVBEUMTD" localSheetId="11">#REF!</definedName>
    <definedName name="WestVBEUMTD">#REF!</definedName>
    <definedName name="WestVBEUUpside" localSheetId="11">#REF!</definedName>
    <definedName name="WestVBEUUpside">#REF!</definedName>
    <definedName name="wewe">#REF!</definedName>
    <definedName name="wfgfdhb">#REF!</definedName>
    <definedName name="wq">#REF!</definedName>
    <definedName name="wrn.2._.pagers." localSheetId="6" hidden="1">{"Cover",#N/A,FALSE,"Cover";"Summary",#N/A,FALSE,"Summarpage"}</definedName>
    <definedName name="wrn.2._.pagers." hidden="1">{"Cover",#N/A,FALSE,"Cover";"Summary",#N/A,FALSE,"Summarpage"}</definedName>
    <definedName name="wrn.ACTUAL._.ACTIVITY._.SECTION." localSheetId="6" hidden="1">{"ACTUAL",#N/A,FALSE,"ACTUAL"}</definedName>
    <definedName name="wrn.ACTUAL._.ACTIVITY._.SECTION." hidden="1">{"ACTUAL",#N/A,FALSE,"ACTUAL"}</definedName>
    <definedName name="wrn.all." localSheetId="6" hidden="1">{"Bank Rec",#N/A,FALSE,"Bank Rec";"Cash Book",#N/A,FALSE,"Cash Book";"Gen Sheet",#N/A,FALSE,"Gen Sheet"}</definedName>
    <definedName name="wrn.all." hidden="1">{"Bank Rec",#N/A,FALSE,"Bank Rec";"Cash Book",#N/A,FALSE,"Cash Book";"Gen Sheet",#N/A,FALSE,"Gen Sheet"}</definedName>
    <definedName name="wrn.allpages." localSheetId="6" hidden="1">{#N/A,#N/A,TRUE,"Historicals";#N/A,#N/A,TRUE,"Charts";#N/A,#N/A,TRUE,"Forecasts"}</definedName>
    <definedName name="wrn.allpages." hidden="1">{#N/A,#N/A,TRUE,"Historicals";#N/A,#N/A,TRUE,"Charts";#N/A,#N/A,TRUE,"Forecasts"}</definedName>
    <definedName name="wrn.ASSETS." localSheetId="6" hidden="1">{"ASSETS_1",#N/A,FALSE,"ASSETS";"ASSETS_2",#N/A,FALSE,"ASSETS"}</definedName>
    <definedName name="wrn.ASSETS." hidden="1">{"ASSETS_1",#N/A,FALSE,"ASSETS";"ASSETS_2",#N/A,FALSE,"ASSETS"}</definedName>
    <definedName name="wrn.Bank._.Rec." localSheetId="6" hidden="1">{"Bank Rec",#N/A,FALSE,"Bank Rec"}</definedName>
    <definedName name="wrn.Bank._.Rec." hidden="1">{"Bank Rec",#N/A,FALSE,"Bank Rec"}</definedName>
    <definedName name="wrn.CAPREIT." localSheetId="6" hidden="1">{#N/A,#N/A,FALSE,"CAPREIT"}</definedName>
    <definedName name="wrn.CAPREIT." hidden="1">{#N/A,#N/A,FALSE,"CAPREIT"}</definedName>
    <definedName name="wrn.CAPREIT2" localSheetId="6" hidden="1">{#N/A,#N/A,FALSE,"CAPREIT"}</definedName>
    <definedName name="wrn.CAPREIT2" hidden="1">{#N/A,#N/A,FALSE,"CAPREIT"}</definedName>
    <definedName name="wrn.Cash._.Book." localSheetId="6" hidden="1">{"Cash Book",#N/A,FALSE,"Cash Book"}</definedName>
    <definedName name="wrn.Cash._.Book." hidden="1">{"Cash Book",#N/A,FALSE,"Cash Book"}</definedName>
    <definedName name="wrn.Complete." localSheetId="6"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DIVIDEND._.REPORT." localSheetId="6" hidden="1">{"DIVREP",#N/A,FALSE,"DIV REPORT"}</definedName>
    <definedName name="wrn.DIVIDEND._.REPORT." hidden="1">{"DIVREP",#N/A,FALSE,"DIV REPORT"}</definedName>
    <definedName name="wrn.Everything." localSheetId="6" hidden="1">{"Hovedbudgettet",#N/A,TRUE,"BUDGET95";"Elektronik",#N/A,TRUE,"BUDGET95";"Mekanik",#N/A,TRUE,"BUDGET95";"FSS",#N/A,TRUE,"BUDGET95"}</definedName>
    <definedName name="wrn.Everything." hidden="1">{"Hovedbudgettet",#N/A,TRUE,"BUDGET95";"Elektronik",#N/A,TRUE,"BUDGET95";"Mekanik",#N/A,TRUE,"BUDGET95";"FSS",#N/A,TRUE,"BUDGET95"}</definedName>
    <definedName name="wrn.Everything._1" localSheetId="6" hidden="1">{"Hovedbudgettet",#N/A,TRUE,"BUDGET95";"Elektronik",#N/A,TRUE,"BUDGET95";"Mekanik",#N/A,TRUE,"BUDGET95";"FSS",#N/A,TRUE,"BUDGET95"}</definedName>
    <definedName name="wrn.Everything._1" hidden="1">{"Hovedbudgettet",#N/A,TRUE,"BUDGET95";"Elektronik",#N/A,TRUE,"BUDGET95";"Mekanik",#N/A,TRUE,"BUDGET95";"FSS",#N/A,TRUE,"BUDGET95"}</definedName>
    <definedName name="wrn.Generation._.Sheet." localSheetId="6" hidden="1">{"Gen Sheet",#N/A,FALSE,"Gen Sheet"}</definedName>
    <definedName name="wrn.Generation._.Sheet." hidden="1">{"Gen Sheet",#N/A,FALSE,"Gen Sheet"}</definedName>
    <definedName name="wrn.Industry.xls." localSheetId="6" hidden="1">{#N/A,#N/A,FALSE,"Earnings";#N/A,#N/A,FALSE,"Overview";#N/A,#N/A,FALSE,"Summary";#N/A,#N/A,FALSE,"Summary II";#N/A,#N/A,FALSE,"R&amp;D";#N/A,#N/A,FALSE,"R&amp;D Forecast";#N/A,#N/A,FALSE,"Tax Adj";#N/A,#N/A,FALSE,"Goodwill";#N/A,#N/A,FALSE,"FX ";#N/A,#N/A,FALSE,"Consolidation";#N/A,#N/A,FALSE,"Provisions"}</definedName>
    <definedName name="wrn.Industry.xls." hidden="1">{#N/A,#N/A,FALSE,"Earnings";#N/A,#N/A,FALSE,"Overview";#N/A,#N/A,FALSE,"Summary";#N/A,#N/A,FALSE,"Summary II";#N/A,#N/A,FALSE,"R&amp;D";#N/A,#N/A,FALSE,"R&amp;D Forecast";#N/A,#N/A,FALSE,"Tax Adj";#N/A,#N/A,FALSE,"Goodwill";#N/A,#N/A,FALSE,"FX ";#N/A,#N/A,FALSE,"Consolidation";#N/A,#N/A,FALSE,"Provisions"}</definedName>
    <definedName name="wrn.MANGEMENT._.REPORT._.PAGE." localSheetId="6" hidden="1">{"MGTREP",#N/A,FALSE,"MGT REPORT"}</definedName>
    <definedName name="wrn.MANGEMENT._.REPORT._.PAGE." hidden="1">{"MGTREP",#N/A,FALSE,"MGT REPORT"}</definedName>
    <definedName name="wrn.MASTER." localSheetId="6" hidden="1">{#N/A,#N/A,FALSE,"97master"}</definedName>
    <definedName name="wrn.MASTER." hidden="1">{#N/A,#N/A,FALSE,"97master"}</definedName>
    <definedName name="wrn.MOBIL." localSheetId="6" hidden="1">{"quarter",#N/A,FALSE,"MOB"}</definedName>
    <definedName name="wrn.MOBIL." hidden="1">{"quarter",#N/A,FALSE,"MOB"}</definedName>
    <definedName name="wrn.MONTHLY._.MEMO." localSheetId="6" hidden="1">{"MEMO",#N/A,FALSE,"MEMO"}</definedName>
    <definedName name="wrn.MONTHLY._.MEMO." hidden="1">{"MEMO",#N/A,FALSE,"MEMO"}</definedName>
    <definedName name="wrn.PLAN._.SECTION." localSheetId="6" hidden="1">{"PLAN96",#N/A,FALSE,"96PLAN"}</definedName>
    <definedName name="wrn.PLAN._.SECTION." hidden="1">{"PLAN96",#N/A,FALSE,"96PLAN"}</definedName>
    <definedName name="wrn.Print._.All." localSheetId="6" hidden="1">{#N/A,#N/A,FALSE,"Front";#N/A,#N/A,FALSE,"Summary";#N/A,#N/A,FALSE,"Trading";#N/A,#N/A,FALSE,"ProfitLoss";#N/A,#N/A,FALSE,"CashFlow";#N/A,#N/A,FALSE,"Balance";#N/A,#N/A,FALSE,"Finance";"Exit",#N/A,FALSE,"Exit"}</definedName>
    <definedName name="wrn.Print._.All." hidden="1">{#N/A,#N/A,FALSE,"Front";#N/A,#N/A,FALSE,"Summary";#N/A,#N/A,FALSE,"Trading";#N/A,#N/A,FALSE,"ProfitLoss";#N/A,#N/A,FALSE,"CashFlow";#N/A,#N/A,FALSE,"Balance";#N/A,#N/A,FALSE,"Finance";"Exit",#N/A,FALSE,"Exit"}</definedName>
    <definedName name="wrn.Print._.All._.Schedules." localSheetId="6" hidden="1">{"SchA1",#N/A,FALSE,"Schedules";"SchA2",#N/A,FALSE,"Schedules";"SchB1",#N/A,FALSE,"Schedules";"SchB2",#N/A,FALSE,"Schedules";"SchC1",#N/A,FALSE,"Schedules";"SchC2",#N/A,FALSE,"Schedules";"SchD1",#N/A,FALSE,"Schedules";"SchD2",#N/A,FALSE,"Schedules";"SchE1",#N/A,FALSE,"Schedules";"SchE2",#N/A,FALSE,"Schedules";"SchF1",#N/A,FALSE,"Schedules";"SchF2",#N/A,FALSE,"Schedules";"SchG1",#N/A,FALSE,"Schedules";"SchG2",#N/A,FALSE,"Schedules";"SchH1",#N/A,FALSE,"Schedules";"SchH2",#N/A,FALSE,"Schedules";"SchI1",#N/A,FALSE,"Schedules";"SchI2",#N/A,FALSE,"Schedules";"SchJ1",#N/A,FALSE,"Schedules";"SchJ2",#N/A,FALSE,"Schedules";"SchK1",#N/A,FALSE,"Schedules";"SchK2",#N/A,FALSE,"Schedules";"SchL1",#N/A,FALSE,"Schedules";"SchL2",#N/A,FALSE,"Schedules";"SchM1",#N/A,FALSE,"Schedules";"SchM2",#N/A,FALSE,"Schedules";"SchN1",#N/A,FALSE,"Schedules"}</definedName>
    <definedName name="wrn.Print._.All._.Schedules." hidden="1">{"SchA1",#N/A,FALSE,"Schedules";"SchA2",#N/A,FALSE,"Schedules";"SchB1",#N/A,FALSE,"Schedules";"SchB2",#N/A,FALSE,"Schedules";"SchC1",#N/A,FALSE,"Schedules";"SchC2",#N/A,FALSE,"Schedules";"SchD1",#N/A,FALSE,"Schedules";"SchD2",#N/A,FALSE,"Schedules";"SchE1",#N/A,FALSE,"Schedules";"SchE2",#N/A,FALSE,"Schedules";"SchF1",#N/A,FALSE,"Schedules";"SchF2",#N/A,FALSE,"Schedules";"SchG1",#N/A,FALSE,"Schedules";"SchG2",#N/A,FALSE,"Schedules";"SchH1",#N/A,FALSE,"Schedules";"SchH2",#N/A,FALSE,"Schedules";"SchI1",#N/A,FALSE,"Schedules";"SchI2",#N/A,FALSE,"Schedules";"SchJ1",#N/A,FALSE,"Schedules";"SchJ2",#N/A,FALSE,"Schedules";"SchK1",#N/A,FALSE,"Schedules";"SchK2",#N/A,FALSE,"Schedules";"SchL1",#N/A,FALSE,"Schedules";"SchL2",#N/A,FALSE,"Schedules";"SchM1",#N/A,FALSE,"Schedules";"SchM2",#N/A,FALSE,"Schedules";"SchN1",#N/A,FALSE,"Schedules"}</definedName>
    <definedName name="wrn.Print._.SchA." localSheetId="6" hidden="1">{"SchA1",#N/A,FALSE,"Schedules";"SchA2",#N/A,FALSE,"Schedules"}</definedName>
    <definedName name="wrn.Print._.SchA." hidden="1">{"SchA1",#N/A,FALSE,"Schedules";"SchA2",#N/A,FALSE,"Schedules"}</definedName>
    <definedName name="wrn.Print._.SchB." localSheetId="6" hidden="1">{"SchB1",#N/A,FALSE,"Schedules";"SchB2",#N/A,FALSE,"Schedules"}</definedName>
    <definedName name="wrn.Print._.SchB." hidden="1">{"SchB1",#N/A,FALSE,"Schedules";"SchB2",#N/A,FALSE,"Schedules"}</definedName>
    <definedName name="wrn.Print._.SchC." localSheetId="6" hidden="1">{"SchC1",#N/A,FALSE,"Schedules";"SchC2",#N/A,FALSE,"Schedules"}</definedName>
    <definedName name="wrn.Print._.SchC." hidden="1">{"SchC1",#N/A,FALSE,"Schedules";"SchC2",#N/A,FALSE,"Schedules"}</definedName>
    <definedName name="wrn.Print._.SchD." localSheetId="6" hidden="1">{"SchD1",#N/A,FALSE,"Schedules";"SchD2",#N/A,FALSE,"Schedules"}</definedName>
    <definedName name="wrn.Print._.SchD." hidden="1">{"SchD1",#N/A,FALSE,"Schedules";"SchD2",#N/A,FALSE,"Schedules"}</definedName>
    <definedName name="wrn.Print._.SchE." localSheetId="6" hidden="1">{"SchE1",#N/A,FALSE,"Schedules";"SchE2",#N/A,FALSE,"Schedules"}</definedName>
    <definedName name="wrn.Print._.SchE." hidden="1">{"SchE1",#N/A,FALSE,"Schedules";"SchE2",#N/A,FALSE,"Schedules"}</definedName>
    <definedName name="wrn.Print._.SchF." localSheetId="6" hidden="1">{"SchF1",#N/A,FALSE,"Schedules";"SchF2",#N/A,FALSE,"Schedules"}</definedName>
    <definedName name="wrn.Print._.SchF." hidden="1">{"SchF1",#N/A,FALSE,"Schedules";"SchF2",#N/A,FALSE,"Schedules"}</definedName>
    <definedName name="wrn.Print._.SchG." localSheetId="6" hidden="1">{"SchG1",#N/A,FALSE,"Schedules";"SchG2",#N/A,FALSE,"Schedules"}</definedName>
    <definedName name="wrn.Print._.SchG." hidden="1">{"SchG1",#N/A,FALSE,"Schedules";"SchG2",#N/A,FALSE,"Schedules"}</definedName>
    <definedName name="wrn.Print._.SchH." localSheetId="6" hidden="1">{"SchH1",#N/A,FALSE,"Schedules";"SchH2",#N/A,FALSE,"Schedules"}</definedName>
    <definedName name="wrn.Print._.SchH." hidden="1">{"SchH1",#N/A,FALSE,"Schedules";"SchH2",#N/A,FALSE,"Schedules"}</definedName>
    <definedName name="wrn.Print._.SchI." localSheetId="6" hidden="1">{"SchI1",#N/A,FALSE,"Schedules";"SchI2",#N/A,FALSE,"Schedules"}</definedName>
    <definedName name="wrn.Print._.SchI." hidden="1">{"SchI1",#N/A,FALSE,"Schedules";"SchI2",#N/A,FALSE,"Schedules"}</definedName>
    <definedName name="wrn.Print._.SchJ." localSheetId="6" hidden="1">{"SchJ1",#N/A,FALSE,"Schedules";"SchJ2",#N/A,FALSE,"Schedules"}</definedName>
    <definedName name="wrn.Print._.SchJ." hidden="1">{"SchJ1",#N/A,FALSE,"Schedules";"SchJ2",#N/A,FALSE,"Schedules"}</definedName>
    <definedName name="wrn.Print._.SchK." localSheetId="6" hidden="1">{"SchK1",#N/A,FALSE,"Schedules";"SchK2",#N/A,FALSE,"Schedules"}</definedName>
    <definedName name="wrn.Print._.SchK." hidden="1">{"SchK1",#N/A,FALSE,"Schedules";"SchK2",#N/A,FALSE,"Schedules"}</definedName>
    <definedName name="wrn.Print._.SchL." localSheetId="6" hidden="1">{"SchL1",#N/A,FALSE,"Schedules";"SchL2",#N/A,FALSE,"Schedules"}</definedName>
    <definedName name="wrn.Print._.SchL." hidden="1">{"SchL1",#N/A,FALSE,"Schedules";"SchL2",#N/A,FALSE,"Schedules"}</definedName>
    <definedName name="wrn.Print._.SchM." localSheetId="6" hidden="1">{"SchM1",#N/A,FALSE,"Schedules";"SchM2",#N/A,FALSE,"Schedules"}</definedName>
    <definedName name="wrn.Print._.SchM." hidden="1">{"SchM1",#N/A,FALSE,"Schedules";"SchM2",#N/A,FALSE,"Schedules"}</definedName>
    <definedName name="wrn.Print._.SchN." localSheetId="6" hidden="1">{"SchN1",#N/A,FALSE,"Schedules"}</definedName>
    <definedName name="wrn.Print._.SchN." hidden="1">{"SchN1",#N/A,FALSE,"Schedules"}</definedName>
    <definedName name="wrn.Print._.Summary." localSheetId="6" hidden="1">{"Summ1",#N/A,FALSE,"Summary"}</definedName>
    <definedName name="wrn.Print._.Summary." hidden="1">{"Summ1",#N/A,FALSE,"Summary"}</definedName>
    <definedName name="wrn.Pulp." localSheetId="6" hidden="1">{"Pulp Production",#N/A,FALSE,"Pulp";"Pulp Earnings",#N/A,FALSE,"Pulp"}</definedName>
    <definedName name="wrn.Pulp." hidden="1">{"Pulp Production",#N/A,FALSE,"Pulp";"Pulp Earnings",#N/A,FALSE,"Pulp"}</definedName>
    <definedName name="wrn.rep." localSheetId="6" hidden="1">{"test",#N/A,FALSE,"Y";"test2",#N/A,FALSE,"Y"}</definedName>
    <definedName name="wrn.rep." hidden="1">{"test",#N/A,FALSE,"Y";"test2",#N/A,FALSE,"Y"}</definedName>
    <definedName name="wrn.Roll." localSheetId="6" hidden="1">{#N/A,#N/A,FALSE,"ROLLING SALES WKDY "}</definedName>
    <definedName name="wrn.Roll." hidden="1">{#N/A,#N/A,FALSE,"ROLLING SALES WKDY "}</definedName>
    <definedName name="wrn.VARIANCE._.REPORT." localSheetId="6" hidden="1">{"VARREP",#N/A,FALSE,"VAR REPORT"}</definedName>
    <definedName name="wrn.VARIANCE._.REPORT." hidden="1">{"VARREP",#N/A,FALSE,"VAR REPORT"}</definedName>
    <definedName name="wsafrew4t">#REF!</definedName>
    <definedName name="wsdffeswgt">#REF!</definedName>
    <definedName name="www">#REF!</definedName>
    <definedName name="wwww" localSheetId="6" hidden="1">{#N/A,#N/A,FALSE,"Front";#N/A,#N/A,FALSE,"Summary";#N/A,#N/A,FALSE,"Trading";#N/A,#N/A,FALSE,"ProfitLoss";#N/A,#N/A,FALSE,"CashFlow";#N/A,#N/A,FALSE,"Balance";#N/A,#N/A,FALSE,"Finance";"Exit",#N/A,FALSE,"Exit"}</definedName>
    <definedName name="wwww" hidden="1">{#N/A,#N/A,FALSE,"Front";#N/A,#N/A,FALSE,"Summary";#N/A,#N/A,FALSE,"Trading";#N/A,#N/A,FALSE,"ProfitLoss";#N/A,#N/A,FALSE,"CashFlow";#N/A,#N/A,FALSE,"Balance";#N/A,#N/A,FALSE,"Finance";"Exit",#N/A,FALSE,"Exit"}</definedName>
    <definedName name="wwwwwwwwww">#REF!</definedName>
    <definedName name="wwwwwwwwwww">#REF!</definedName>
    <definedName name="x">#REF!</definedName>
    <definedName name="xas">#REF!</definedName>
    <definedName name="xc">#REF!</definedName>
    <definedName name="xcb">#REF!</definedName>
    <definedName name="xcv">#REF!</definedName>
    <definedName name="xRange10006" localSheetId="11">#REF!</definedName>
    <definedName name="xRange10006">#REF!</definedName>
    <definedName name="xRange10007" localSheetId="11">#REF!</definedName>
    <definedName name="xRange10007">#REF!</definedName>
    <definedName name="xRange10008" localSheetId="11">#REF!</definedName>
    <definedName name="xRange10008">#REF!</definedName>
    <definedName name="xRange10009" localSheetId="11">#REF!</definedName>
    <definedName name="xRange10009">#REF!</definedName>
    <definedName name="xRange10010" localSheetId="11">#REF!</definedName>
    <definedName name="xRange10010">#REF!</definedName>
    <definedName name="xRange10011" localSheetId="11">#REF!</definedName>
    <definedName name="xRange10011">#REF!</definedName>
    <definedName name="xRange10012" localSheetId="11">#REF!</definedName>
    <definedName name="xRange10012">#REF!</definedName>
    <definedName name="xRange10014" localSheetId="11">#REF!</definedName>
    <definedName name="xRange10014">#REF!</definedName>
    <definedName name="xRange10015" localSheetId="11">#REF!</definedName>
    <definedName name="xRange10015">#REF!</definedName>
    <definedName name="xRange10016" localSheetId="11">#REF!</definedName>
    <definedName name="xRange10016">#REF!</definedName>
    <definedName name="xRange10024" localSheetId="11">#REF!</definedName>
    <definedName name="xRange10024">#REF!</definedName>
    <definedName name="xRange10193" localSheetId="11">#REF!</definedName>
    <definedName name="xRange10193">#REF!</definedName>
    <definedName name="xRange10194" localSheetId="11">#REF!</definedName>
    <definedName name="xRange10194">#REF!</definedName>
    <definedName name="xRange10195" localSheetId="11">#REF!</definedName>
    <definedName name="xRange10195">#REF!</definedName>
    <definedName name="xRange10196" localSheetId="11">#REF!</definedName>
    <definedName name="xRange10196">#REF!</definedName>
    <definedName name="xRange10202" localSheetId="11">#REF!</definedName>
    <definedName name="xRange10202">#REF!</definedName>
    <definedName name="xRange10203" localSheetId="11">#REF!</definedName>
    <definedName name="xRange10203">#REF!</definedName>
    <definedName name="xRange10204" localSheetId="11">#REF!</definedName>
    <definedName name="xRange10204">#REF!</definedName>
    <definedName name="xRange10205" localSheetId="11">#REF!</definedName>
    <definedName name="xRange10205">#REF!</definedName>
    <definedName name="xRange10206" localSheetId="11">#REF!</definedName>
    <definedName name="xRange10206">#REF!</definedName>
    <definedName name="xRange10207" localSheetId="11">#REF!</definedName>
    <definedName name="xRange10207">#REF!</definedName>
    <definedName name="xRange10208" localSheetId="11">#REF!</definedName>
    <definedName name="xRange10208">#REF!</definedName>
    <definedName name="xRange10211" localSheetId="11">#REF!</definedName>
    <definedName name="xRange10211">#REF!</definedName>
    <definedName name="xRange10212" localSheetId="11">#REF!</definedName>
    <definedName name="xRange10212">#REF!</definedName>
    <definedName name="xRange10213" localSheetId="11">#REF!</definedName>
    <definedName name="xRange10213">#REF!</definedName>
    <definedName name="xRange10214" localSheetId="11">#REF!</definedName>
    <definedName name="xRange10214">#REF!</definedName>
    <definedName name="xRange10215" localSheetId="11">#REF!</definedName>
    <definedName name="xRange10215">#REF!</definedName>
    <definedName name="xRange10216" localSheetId="11">#REF!</definedName>
    <definedName name="xRange10216">#REF!</definedName>
    <definedName name="xRange10217" localSheetId="11">#REF!</definedName>
    <definedName name="xRange10217">#REF!</definedName>
    <definedName name="xRange10218" localSheetId="11">#REF!</definedName>
    <definedName name="xRange10218">#REF!</definedName>
    <definedName name="xRange10219" localSheetId="11">#REF!</definedName>
    <definedName name="xRange10219">#REF!</definedName>
    <definedName name="xRange10220" localSheetId="11">#REF!</definedName>
    <definedName name="xRange10220">#REF!</definedName>
    <definedName name="xRange10221" localSheetId="11">#REF!</definedName>
    <definedName name="xRange10221">#REF!</definedName>
    <definedName name="xRange10222" localSheetId="11">#REF!</definedName>
    <definedName name="xRange10222">#REF!</definedName>
    <definedName name="xRange10223" localSheetId="11">#REF!</definedName>
    <definedName name="xRange10223">#REF!</definedName>
    <definedName name="xRange10224" localSheetId="11">#REF!</definedName>
    <definedName name="xRange10224">#REF!</definedName>
    <definedName name="xRange10225" localSheetId="11">#REF!</definedName>
    <definedName name="xRange10225">#REF!</definedName>
    <definedName name="xRange10226" localSheetId="11">#REF!</definedName>
    <definedName name="xRange10226">#REF!</definedName>
    <definedName name="xRange10227" localSheetId="11">#REF!</definedName>
    <definedName name="xRange10227">#REF!</definedName>
    <definedName name="xRange10229" localSheetId="11">#REF!</definedName>
    <definedName name="xRange10229">#REF!</definedName>
    <definedName name="xRange10230" localSheetId="11">#REF!</definedName>
    <definedName name="xRange10230">#REF!</definedName>
    <definedName name="xRange10231" localSheetId="11">#REF!</definedName>
    <definedName name="xRange10231">#REF!</definedName>
    <definedName name="xRange10232" localSheetId="11">#REF!</definedName>
    <definedName name="xRange10232">#REF!</definedName>
    <definedName name="xRange10233" localSheetId="11">#REF!</definedName>
    <definedName name="xRange10233">#REF!</definedName>
    <definedName name="xRange10234" localSheetId="11">#REF!</definedName>
    <definedName name="xRange10234">#REF!</definedName>
    <definedName name="xRange10235" localSheetId="11">#REF!</definedName>
    <definedName name="xRange10235">#REF!</definedName>
    <definedName name="xRange10236" localSheetId="11">#REF!</definedName>
    <definedName name="xRange10236">#REF!</definedName>
    <definedName name="xRange10237" localSheetId="11">#REF!</definedName>
    <definedName name="xRange10237">#REF!</definedName>
    <definedName name="xRange10238" localSheetId="11">#REF!</definedName>
    <definedName name="xRange10238">#REF!</definedName>
    <definedName name="xRange10239" localSheetId="11">#REF!</definedName>
    <definedName name="xRange10239">#REF!</definedName>
    <definedName name="xRange10248" localSheetId="11">#REF!</definedName>
    <definedName name="xRange10248">#REF!</definedName>
    <definedName name="xRange10249" localSheetId="11">#REF!</definedName>
    <definedName name="xRange10249">#REF!</definedName>
    <definedName name="xRange10250" localSheetId="11">#REF!</definedName>
    <definedName name="xRange10250">#REF!</definedName>
    <definedName name="xRange10251" localSheetId="11">#REF!</definedName>
    <definedName name="xRange10251">#REF!</definedName>
    <definedName name="xRange10252" localSheetId="11">#REF!</definedName>
    <definedName name="xRange10252">#REF!</definedName>
    <definedName name="xRange10253" localSheetId="11">#REF!</definedName>
    <definedName name="xRange10253">#REF!</definedName>
    <definedName name="xRange10254" localSheetId="11">#REF!</definedName>
    <definedName name="xRange10254">#REF!</definedName>
    <definedName name="xRange10255" localSheetId="11">#REF!</definedName>
    <definedName name="xRange10255">#REF!</definedName>
    <definedName name="xRange10257" localSheetId="11">#REF!</definedName>
    <definedName name="xRange10257">#REF!</definedName>
    <definedName name="xRange10258" localSheetId="11">#REF!</definedName>
    <definedName name="xRange10258">#REF!</definedName>
    <definedName name="xRange10259" localSheetId="11">#REF!</definedName>
    <definedName name="xRange10259">#REF!</definedName>
    <definedName name="xRange10260" localSheetId="11">#REF!</definedName>
    <definedName name="xRange10260">#REF!</definedName>
    <definedName name="xRange10263" localSheetId="11">#REF!</definedName>
    <definedName name="xRange10263">#REF!</definedName>
    <definedName name="xRange10264" localSheetId="11">#REF!</definedName>
    <definedName name="xRange10264">#REF!</definedName>
    <definedName name="xRange10265" localSheetId="11">#REF!</definedName>
    <definedName name="xRange10265">#REF!</definedName>
    <definedName name="xRange10266" localSheetId="11">#REF!</definedName>
    <definedName name="xRange10266">#REF!</definedName>
    <definedName name="xRange10268" localSheetId="11">#REF!</definedName>
    <definedName name="xRange10268">#REF!</definedName>
    <definedName name="xRange10269" localSheetId="11">#REF!</definedName>
    <definedName name="xRange10269">#REF!</definedName>
    <definedName name="xRange10270" localSheetId="11">#REF!</definedName>
    <definedName name="xRange10270">#REF!</definedName>
    <definedName name="xRange10271" localSheetId="11">#REF!</definedName>
    <definedName name="xRange10271">#REF!</definedName>
    <definedName name="xRange10272" localSheetId="11">#REF!</definedName>
    <definedName name="xRange10272">#REF!</definedName>
    <definedName name="xRange10273" localSheetId="11">#REF!</definedName>
    <definedName name="xRange10273">#REF!</definedName>
    <definedName name="xRange10274" localSheetId="11">#REF!</definedName>
    <definedName name="xRange10274">#REF!</definedName>
    <definedName name="xRange10276" localSheetId="11">#REF!</definedName>
    <definedName name="xRange10276">#REF!</definedName>
    <definedName name="xRange10277" localSheetId="11">#REF!</definedName>
    <definedName name="xRange10277">#REF!</definedName>
    <definedName name="xRange10278" localSheetId="11">#REF!</definedName>
    <definedName name="xRange10278">#REF!</definedName>
    <definedName name="xRange10279" localSheetId="11">#REF!</definedName>
    <definedName name="xRange10279">#REF!</definedName>
    <definedName name="xRange10280" localSheetId="11">#REF!</definedName>
    <definedName name="xRange10280">#REF!</definedName>
    <definedName name="xRange10281" localSheetId="11">#REF!</definedName>
    <definedName name="xRange10281">#REF!</definedName>
    <definedName name="xxxxx" hidden="1">#REF!</definedName>
    <definedName name="xxxxxxxxxx">#REF!</definedName>
    <definedName name="y">#REF!</definedName>
    <definedName name="YEAR">#REF!</definedName>
    <definedName name="Year1" localSheetId="11">#REF!</definedName>
    <definedName name="Year1">#REF!</definedName>
    <definedName name="Year10">#REF!</definedName>
    <definedName name="Year11">#REF!</definedName>
    <definedName name="Year2" localSheetId="11">#REF!</definedName>
    <definedName name="Year2">#REF!</definedName>
    <definedName name="Year3" localSheetId="11">#REF!</definedName>
    <definedName name="Year3">#REF!</definedName>
    <definedName name="Year4" localSheetId="11">#REF!</definedName>
    <definedName name="Year4">#REF!</definedName>
    <definedName name="Year5">#REF!</definedName>
    <definedName name="Year6">#REF!</definedName>
    <definedName name="Year7">#REF!</definedName>
    <definedName name="Year8">#REF!</definedName>
    <definedName name="Year9">#REF!</definedName>
    <definedName name="YECY">#REF!</definedName>
    <definedName name="Yes">#REF!</definedName>
    <definedName name="Yes5">#REF!</definedName>
    <definedName name="YTD_Budget">#REF!,#REF!,#REF!,#REF!,#REF!,#REF!,#REF!,#REF!,#REF!</definedName>
    <definedName name="YTD_MAN_BUD" localSheetId="11">#REF!</definedName>
    <definedName name="YTD_MAN_BUD">#REF!</definedName>
    <definedName name="YTD1">#REF!</definedName>
    <definedName name="YTD2">#REF!</definedName>
    <definedName name="YTG1">#REF!</definedName>
    <definedName name="YTG2">#REF!</definedName>
    <definedName name="yxs">#REF!</definedName>
    <definedName name="yy">#REF!</definedName>
    <definedName name="yyaa">#REF!</definedName>
    <definedName name="yyyyyyyyy">#REF!</definedName>
    <definedName name="yyyyyyyyyyyyyyyyyyy">#REF!</definedName>
    <definedName name="z">#REF!</definedName>
    <definedName name="zhjnhjk">#REF!</definedName>
    <definedName name="zhjztudrt">#REF!</definedName>
    <definedName name="zt">#REF!</definedName>
    <definedName name="ztjztuzt">#REF!</definedName>
    <definedName name="zttjuj">#REF!</definedName>
    <definedName name="ztz">#REF!</definedName>
    <definedName name="zu">#REF!</definedName>
    <definedName name="zui7">#REF!</definedName>
    <definedName name="zut">#REF!</definedName>
    <definedName name="zz" hidden="1">#REF!</definedName>
    <definedName name="zzzzzzzzzz">#REF!</definedName>
    <definedName name="zzzzzzzzzzzz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93" i="31" l="1"/>
  <c r="Q93" i="31"/>
  <c r="P93" i="31"/>
  <c r="O93" i="31"/>
  <c r="N93" i="31"/>
  <c r="M93" i="31"/>
  <c r="L93" i="31"/>
  <c r="K93" i="31"/>
  <c r="J93" i="31"/>
  <c r="I93" i="31"/>
  <c r="X94" i="32"/>
  <c r="W94" i="32"/>
  <c r="V94" i="32"/>
  <c r="U94" i="32"/>
  <c r="T94" i="32"/>
  <c r="S94" i="32"/>
  <c r="R94" i="32"/>
  <c r="Q94" i="32"/>
  <c r="P94" i="32"/>
  <c r="O94" i="32"/>
  <c r="N94" i="32"/>
  <c r="M94" i="32"/>
  <c r="L94" i="32"/>
  <c r="F44" i="52"/>
  <c r="F42" i="52"/>
  <c r="F33" i="52"/>
  <c r="F27" i="52"/>
  <c r="F31" i="52" s="1"/>
  <c r="F25" i="52"/>
  <c r="F10" i="52"/>
  <c r="F14" i="52" s="1"/>
  <c r="F11" i="52" l="1"/>
  <c r="F18" i="52"/>
  <c r="F15" i="52"/>
  <c r="F36" i="52"/>
  <c r="F32" i="52"/>
  <c r="F28" i="52"/>
  <c r="M21" i="54" l="1"/>
  <c r="L21" i="54"/>
  <c r="K21" i="54"/>
  <c r="J21" i="54"/>
  <c r="I21" i="54"/>
  <c r="H21" i="54"/>
  <c r="G21" i="54"/>
  <c r="F21" i="54"/>
  <c r="E21" i="54"/>
  <c r="D21" i="54"/>
  <c r="M18" i="54"/>
  <c r="L18" i="54"/>
  <c r="K18" i="54"/>
  <c r="J18" i="54"/>
  <c r="I18" i="54"/>
  <c r="H18" i="54"/>
  <c r="G18" i="54"/>
  <c r="F18" i="54"/>
  <c r="E18" i="54"/>
  <c r="D18" i="54"/>
  <c r="M15" i="54"/>
  <c r="L15" i="54"/>
  <c r="K15" i="54"/>
  <c r="J15" i="54"/>
  <c r="I15" i="54"/>
  <c r="H15" i="54"/>
  <c r="G15" i="54"/>
  <c r="F15" i="54"/>
  <c r="E15" i="54"/>
  <c r="D15" i="54"/>
  <c r="M13" i="54"/>
  <c r="L13" i="54"/>
  <c r="K13" i="54"/>
  <c r="J13" i="54"/>
  <c r="I13" i="54"/>
  <c r="H13" i="54"/>
  <c r="G13" i="54"/>
  <c r="F13" i="54"/>
  <c r="E13" i="54"/>
  <c r="D13" i="54"/>
  <c r="M12" i="54"/>
  <c r="L12" i="54"/>
  <c r="K12" i="54"/>
  <c r="J12" i="54"/>
  <c r="I12" i="54"/>
  <c r="H12" i="54"/>
  <c r="G12" i="54"/>
  <c r="F12" i="54"/>
  <c r="E12" i="54"/>
  <c r="D12" i="54"/>
  <c r="M11" i="54"/>
  <c r="L11" i="54"/>
  <c r="K11" i="54"/>
  <c r="J11" i="54"/>
  <c r="I11" i="54"/>
  <c r="H11" i="54"/>
  <c r="G11" i="54"/>
  <c r="F11" i="54"/>
  <c r="E11" i="54"/>
  <c r="D11" i="54"/>
  <c r="M10" i="54"/>
  <c r="L10" i="54"/>
  <c r="K10" i="54"/>
  <c r="J10" i="54"/>
  <c r="I10" i="54"/>
  <c r="H10" i="54"/>
  <c r="G10" i="54"/>
  <c r="F10" i="54"/>
  <c r="E10" i="54"/>
  <c r="D10" i="54"/>
  <c r="M9" i="54"/>
  <c r="L9" i="54"/>
  <c r="K9" i="54"/>
  <c r="J9" i="54"/>
  <c r="I9" i="54"/>
  <c r="H9" i="54"/>
  <c r="E9" i="54"/>
  <c r="D9" i="54"/>
  <c r="M8" i="54"/>
  <c r="L8" i="54"/>
  <c r="K8" i="54"/>
  <c r="J8" i="54"/>
  <c r="I8" i="54"/>
  <c r="H8" i="54"/>
  <c r="E8" i="54"/>
  <c r="D8" i="54"/>
  <c r="R51" i="31"/>
  <c r="Q51" i="31"/>
  <c r="P51" i="31"/>
  <c r="O51" i="31"/>
  <c r="N51" i="31"/>
  <c r="M51" i="31"/>
  <c r="L51" i="31"/>
  <c r="K51" i="31"/>
  <c r="J51" i="31"/>
  <c r="I51" i="31"/>
  <c r="R44" i="31"/>
  <c r="Q44" i="31"/>
  <c r="P44" i="31"/>
  <c r="O44" i="31"/>
  <c r="N44" i="31"/>
  <c r="M44" i="31"/>
  <c r="L44" i="31"/>
  <c r="K44" i="31"/>
  <c r="J44" i="31"/>
  <c r="I44" i="31"/>
  <c r="R28" i="31"/>
  <c r="Q28" i="31"/>
  <c r="P28" i="31"/>
  <c r="O28" i="31"/>
  <c r="N28" i="31"/>
  <c r="M28" i="31"/>
  <c r="L28" i="31"/>
  <c r="K28" i="31"/>
  <c r="J28" i="31"/>
  <c r="I28" i="31"/>
  <c r="R62" i="31"/>
  <c r="Q62" i="31"/>
  <c r="P62" i="31"/>
  <c r="O62" i="31"/>
  <c r="L30" i="52"/>
  <c r="K30" i="52"/>
  <c r="J30" i="52"/>
  <c r="I30" i="52"/>
  <c r="H30" i="52"/>
  <c r="G30" i="52"/>
  <c r="E30" i="52"/>
  <c r="D30" i="52"/>
  <c r="L29" i="52"/>
  <c r="K29" i="52"/>
  <c r="J29" i="52"/>
  <c r="I29" i="52"/>
  <c r="H29" i="52"/>
  <c r="G29" i="52"/>
  <c r="E29" i="52"/>
  <c r="D29" i="52"/>
  <c r="M30" i="52"/>
  <c r="M29" i="52"/>
  <c r="X125" i="32" l="1"/>
  <c r="W125" i="32"/>
  <c r="V125" i="32"/>
  <c r="U125" i="32"/>
  <c r="T125" i="32"/>
  <c r="S125" i="32"/>
  <c r="R125" i="32"/>
  <c r="Q125" i="32"/>
  <c r="P125" i="32"/>
  <c r="O125" i="32"/>
  <c r="N125" i="32"/>
  <c r="M125" i="32"/>
  <c r="L125" i="32"/>
  <c r="M124" i="32"/>
  <c r="N124" i="32"/>
  <c r="O124" i="32"/>
  <c r="P124" i="32"/>
  <c r="Q124" i="32"/>
  <c r="R124" i="32"/>
  <c r="S124" i="32"/>
  <c r="T124" i="32"/>
  <c r="U124" i="32"/>
  <c r="V124" i="32"/>
  <c r="W124" i="32"/>
  <c r="X124" i="32"/>
  <c r="L124" i="32"/>
  <c r="M61" i="32"/>
  <c r="N61" i="32"/>
  <c r="O61" i="32"/>
  <c r="P61" i="32"/>
  <c r="Q61" i="32"/>
  <c r="R61" i="32"/>
  <c r="S61" i="32"/>
  <c r="T61" i="32"/>
  <c r="U61" i="32"/>
  <c r="V61" i="32"/>
  <c r="W61" i="32"/>
  <c r="X61" i="32"/>
  <c r="L61" i="32"/>
  <c r="M118" i="32"/>
  <c r="N118" i="32"/>
  <c r="O118" i="32"/>
  <c r="P118" i="32"/>
  <c r="Q118" i="32"/>
  <c r="R118" i="32"/>
  <c r="S118" i="32"/>
  <c r="T118" i="32"/>
  <c r="U118" i="32"/>
  <c r="V118" i="32"/>
  <c r="W118" i="32"/>
  <c r="X118" i="32"/>
  <c r="L118" i="32"/>
  <c r="L68" i="32"/>
  <c r="M68" i="32"/>
  <c r="N68" i="32"/>
  <c r="O68" i="32"/>
  <c r="P68" i="32"/>
  <c r="Q68" i="32"/>
  <c r="R68" i="32"/>
  <c r="S68" i="32"/>
  <c r="T68" i="32"/>
  <c r="U68" i="32"/>
  <c r="V68" i="32"/>
  <c r="W68" i="32"/>
  <c r="X68" i="32"/>
  <c r="L69" i="32"/>
  <c r="M69" i="32"/>
  <c r="N69" i="32"/>
  <c r="O69" i="32"/>
  <c r="P69" i="32"/>
  <c r="Q69" i="32"/>
  <c r="R69" i="32"/>
  <c r="S69" i="32"/>
  <c r="T69" i="32"/>
  <c r="U69" i="32"/>
  <c r="V69" i="32"/>
  <c r="W69" i="32"/>
  <c r="X69" i="32"/>
  <c r="M67" i="32"/>
  <c r="N67" i="32"/>
  <c r="O67" i="32"/>
  <c r="P67" i="32"/>
  <c r="Q67" i="32"/>
  <c r="R67" i="32"/>
  <c r="S67" i="32"/>
  <c r="T67" i="32"/>
  <c r="U67" i="32"/>
  <c r="V67" i="32"/>
  <c r="W67" i="32"/>
  <c r="X67" i="32"/>
  <c r="L67" i="32"/>
  <c r="M70" i="32"/>
  <c r="N70" i="32"/>
  <c r="O70" i="32"/>
  <c r="P70" i="32"/>
  <c r="Q70" i="32"/>
  <c r="R70" i="32"/>
  <c r="S70" i="32"/>
  <c r="T70" i="32"/>
  <c r="U70" i="32"/>
  <c r="V70" i="32"/>
  <c r="W70" i="32"/>
  <c r="X70" i="32"/>
  <c r="L70" i="32"/>
  <c r="R124" i="31" l="1"/>
  <c r="Q124" i="31"/>
  <c r="P124" i="31"/>
  <c r="O124" i="31"/>
  <c r="N124" i="31"/>
  <c r="M124" i="31"/>
  <c r="L124" i="31"/>
  <c r="K124" i="31"/>
  <c r="J124" i="31"/>
  <c r="I124" i="31"/>
  <c r="R111" i="31"/>
  <c r="Q111" i="31"/>
  <c r="P111" i="31"/>
  <c r="O111" i="31"/>
  <c r="N111" i="31"/>
  <c r="M111" i="31"/>
  <c r="L111" i="31"/>
  <c r="K111" i="31"/>
  <c r="J111" i="31"/>
  <c r="I111" i="31"/>
  <c r="R68" i="31" l="1"/>
  <c r="Q68" i="31"/>
  <c r="P68" i="31"/>
  <c r="O68" i="31"/>
  <c r="N68" i="31"/>
  <c r="M68" i="31"/>
  <c r="L68" i="31"/>
  <c r="K68" i="31"/>
  <c r="J68" i="31"/>
  <c r="R67" i="31"/>
  <c r="Q67" i="31"/>
  <c r="P67" i="31"/>
  <c r="O67" i="31"/>
  <c r="N67" i="31"/>
  <c r="M67" i="31"/>
  <c r="L67" i="31"/>
  <c r="K67" i="31"/>
  <c r="J67" i="31"/>
  <c r="R66" i="31"/>
  <c r="Q66" i="31"/>
  <c r="P66" i="31"/>
  <c r="O66" i="31"/>
  <c r="N66" i="31"/>
  <c r="M66" i="31"/>
  <c r="L66" i="31"/>
  <c r="K66" i="31"/>
  <c r="J66" i="31"/>
  <c r="I68" i="31"/>
  <c r="I67" i="31"/>
  <c r="I66" i="31"/>
  <c r="P24" i="53" l="1"/>
  <c r="O24" i="53"/>
  <c r="N24" i="53"/>
  <c r="M24" i="53"/>
  <c r="L24" i="53"/>
  <c r="K24" i="53"/>
  <c r="J24" i="53"/>
  <c r="I24" i="53"/>
  <c r="H24" i="53"/>
  <c r="G24" i="53"/>
  <c r="F24" i="53"/>
  <c r="E24" i="53"/>
  <c r="D24" i="53"/>
  <c r="D27" i="52" l="1"/>
  <c r="E27" i="52"/>
  <c r="G27" i="52"/>
  <c r="J27" i="52"/>
  <c r="K27" i="52"/>
  <c r="L27" i="52"/>
  <c r="M27" i="52"/>
  <c r="H27" i="52"/>
  <c r="I27" i="52"/>
  <c r="I31" i="52" l="1"/>
  <c r="I36" i="52" s="1"/>
  <c r="N117" i="31" s="1"/>
  <c r="H31" i="52"/>
  <c r="H36" i="52" s="1"/>
  <c r="M117" i="31" s="1"/>
  <c r="J31" i="52"/>
  <c r="J36" i="52" s="1"/>
  <c r="O117" i="31" s="1"/>
  <c r="M31" i="52"/>
  <c r="M36" i="52" s="1"/>
  <c r="R117" i="31" s="1"/>
  <c r="L31" i="52"/>
  <c r="L36" i="52" s="1"/>
  <c r="Q117" i="31" s="1"/>
  <c r="K31" i="52"/>
  <c r="K36" i="52" s="1"/>
  <c r="P117" i="31" s="1"/>
  <c r="G31" i="52"/>
  <c r="G36" i="52" s="1"/>
  <c r="L117" i="31" s="1"/>
  <c r="K117" i="31"/>
  <c r="E31" i="52"/>
  <c r="E36" i="52" s="1"/>
  <c r="J117" i="31" s="1"/>
  <c r="D31" i="52"/>
  <c r="D36" i="52" s="1"/>
  <c r="I117" i="31" s="1"/>
  <c r="I32" i="52" l="1"/>
  <c r="N64" i="31"/>
  <c r="K64" i="31"/>
  <c r="F8" i="54" s="1"/>
  <c r="M32" i="52"/>
  <c r="R64" i="31"/>
  <c r="J32" i="52"/>
  <c r="O64" i="31"/>
  <c r="E32" i="52"/>
  <c r="J64" i="31"/>
  <c r="G32" i="52"/>
  <c r="L64" i="31"/>
  <c r="G8" i="54" s="1"/>
  <c r="D32" i="52"/>
  <c r="I64" i="31"/>
  <c r="K32" i="52"/>
  <c r="P64" i="31"/>
  <c r="H32" i="52"/>
  <c r="M64" i="31"/>
  <c r="L32" i="52"/>
  <c r="Q64" i="31"/>
  <c r="E10" i="52" l="1"/>
  <c r="E53" i="29"/>
  <c r="E55" i="29" s="1"/>
  <c r="F53" i="29"/>
  <c r="F55" i="29" s="1"/>
  <c r="G53" i="29"/>
  <c r="G55" i="29" s="1"/>
  <c r="H53" i="29"/>
  <c r="I53" i="29"/>
  <c r="I55" i="29" s="1"/>
  <c r="J53" i="29"/>
  <c r="J55" i="29" s="1"/>
  <c r="K53" i="29"/>
  <c r="K55" i="29" s="1"/>
  <c r="L53" i="29"/>
  <c r="L55" i="29" s="1"/>
  <c r="M53" i="29"/>
  <c r="M55" i="29" s="1"/>
  <c r="N53" i="29"/>
  <c r="N55" i="29" s="1"/>
  <c r="O53" i="29"/>
  <c r="O55" i="29" s="1"/>
  <c r="P53" i="29"/>
  <c r="P55" i="29" s="1"/>
  <c r="D53" i="29"/>
  <c r="D55" i="29" s="1"/>
  <c r="E52" i="29"/>
  <c r="F52" i="29"/>
  <c r="G52" i="29"/>
  <c r="H52" i="29"/>
  <c r="I52" i="29"/>
  <c r="J52" i="29"/>
  <c r="K52" i="29"/>
  <c r="L52" i="29"/>
  <c r="M52" i="29"/>
  <c r="N52" i="29"/>
  <c r="O52" i="29"/>
  <c r="P52" i="29"/>
  <c r="D52" i="29"/>
  <c r="H55" i="29" l="1"/>
  <c r="K32" i="32" l="1"/>
  <c r="J32" i="32"/>
  <c r="I32" i="32"/>
  <c r="H32" i="32"/>
  <c r="K49" i="24" l="1"/>
  <c r="M57" i="25"/>
  <c r="L57" i="25"/>
  <c r="K57" i="25"/>
  <c r="J57" i="25"/>
  <c r="I57" i="25"/>
  <c r="H57" i="25"/>
  <c r="G57" i="25"/>
  <c r="F57" i="25"/>
  <c r="E57" i="25"/>
  <c r="L128" i="32" l="1"/>
  <c r="M128" i="32"/>
  <c r="N128" i="32"/>
  <c r="O128" i="32"/>
  <c r="P128" i="32"/>
  <c r="Q128" i="32"/>
  <c r="R128" i="32"/>
  <c r="S128" i="32"/>
  <c r="T128" i="32"/>
  <c r="U128" i="32"/>
  <c r="V128" i="32"/>
  <c r="W128" i="32"/>
  <c r="X128" i="32"/>
  <c r="L117" i="32"/>
  <c r="M117" i="32"/>
  <c r="N117" i="32"/>
  <c r="O117" i="32"/>
  <c r="P117" i="32"/>
  <c r="Q117" i="32"/>
  <c r="R117" i="32"/>
  <c r="S117" i="32"/>
  <c r="T117" i="32"/>
  <c r="U117" i="32"/>
  <c r="V117" i="32"/>
  <c r="W117" i="32"/>
  <c r="X117" i="32"/>
  <c r="M116" i="32"/>
  <c r="N116" i="32"/>
  <c r="O116" i="32"/>
  <c r="P116" i="32"/>
  <c r="Q116" i="32"/>
  <c r="R116" i="32"/>
  <c r="S116" i="32"/>
  <c r="T116" i="32"/>
  <c r="U116" i="32"/>
  <c r="V116" i="32"/>
  <c r="W116" i="32"/>
  <c r="X116" i="32"/>
  <c r="L116" i="32"/>
  <c r="X63" i="32"/>
  <c r="W63" i="32"/>
  <c r="V63" i="32"/>
  <c r="U63" i="32"/>
  <c r="T63" i="32"/>
  <c r="S63" i="32"/>
  <c r="R63" i="32"/>
  <c r="Q63" i="32"/>
  <c r="P63" i="32"/>
  <c r="O63" i="32"/>
  <c r="N63" i="32"/>
  <c r="O127" i="31"/>
  <c r="P127" i="31"/>
  <c r="Q127" i="31"/>
  <c r="R127" i="31"/>
  <c r="K116" i="31"/>
  <c r="O116" i="31"/>
  <c r="P116" i="31"/>
  <c r="Q116" i="31"/>
  <c r="R116" i="31"/>
  <c r="N116" i="31"/>
  <c r="M116" i="31"/>
  <c r="L127" i="31"/>
  <c r="K127" i="31"/>
  <c r="J116" i="31"/>
  <c r="I116" i="31"/>
  <c r="L116" i="31" l="1"/>
  <c r="N127" i="31"/>
  <c r="M127" i="31"/>
  <c r="J127" i="31"/>
  <c r="I127" i="31"/>
  <c r="J86" i="25" l="1"/>
  <c r="J87" i="25"/>
  <c r="J85" i="25"/>
  <c r="L87" i="25" l="1"/>
  <c r="M87" i="25"/>
  <c r="L86" i="25"/>
  <c r="K87" i="25"/>
  <c r="K86" i="25"/>
  <c r="M86" i="25"/>
  <c r="K85" i="25"/>
  <c r="L85" i="25"/>
  <c r="M85" i="25"/>
  <c r="K66" i="25" l="1"/>
  <c r="L66" i="25"/>
  <c r="M66" i="25"/>
  <c r="K73" i="25"/>
  <c r="L73" i="25"/>
  <c r="M73" i="25"/>
  <c r="M8" i="41" l="1"/>
  <c r="L8" i="41"/>
  <c r="K8" i="41"/>
  <c r="J8" i="41"/>
  <c r="Q123" i="31" l="1"/>
  <c r="R123" i="31"/>
  <c r="X99" i="32" l="1"/>
  <c r="X95" i="32"/>
  <c r="X96" i="32"/>
  <c r="X92" i="32"/>
  <c r="X93" i="32"/>
  <c r="X90" i="32"/>
  <c r="X88" i="32"/>
  <c r="X74" i="32"/>
  <c r="T73" i="17"/>
  <c r="T66" i="17"/>
  <c r="X11" i="32" l="1"/>
  <c r="X13" i="32"/>
  <c r="X14" i="32"/>
  <c r="X16" i="32"/>
  <c r="X17" i="32"/>
  <c r="X21" i="32"/>
  <c r="X25" i="32" s="1"/>
  <c r="X23" i="32"/>
  <c r="X30" i="32"/>
  <c r="X32" i="32"/>
  <c r="X34" i="32"/>
  <c r="X38" i="32"/>
  <c r="X48" i="32"/>
  <c r="X82" i="32" s="1"/>
  <c r="X55" i="32"/>
  <c r="X59" i="32"/>
  <c r="X66" i="32" s="1"/>
  <c r="X79" i="32"/>
  <c r="X83" i="32"/>
  <c r="X84" i="32"/>
  <c r="X85" i="32"/>
  <c r="X97" i="32"/>
  <c r="X102" i="32"/>
  <c r="X103" i="32"/>
  <c r="X104" i="32"/>
  <c r="X107" i="32"/>
  <c r="X108" i="32"/>
  <c r="X109" i="32"/>
  <c r="X111" i="32"/>
  <c r="X114" i="32"/>
  <c r="X115" i="32"/>
  <c r="X126" i="32"/>
  <c r="X127" i="32"/>
  <c r="X131" i="32"/>
  <c r="X132" i="32"/>
  <c r="X133" i="32"/>
  <c r="X134" i="32"/>
  <c r="X105" i="32" l="1"/>
  <c r="X62" i="32"/>
  <c r="X110" i="32"/>
  <c r="X112" i="32" s="1"/>
  <c r="X135" i="32"/>
  <c r="X80" i="32"/>
  <c r="X40" i="32"/>
  <c r="X89" i="32" l="1"/>
  <c r="X81" i="32"/>
  <c r="X42" i="32"/>
  <c r="X64" i="32"/>
  <c r="X129" i="32"/>
  <c r="X91" i="32" l="1"/>
  <c r="X98" i="32" s="1"/>
  <c r="D73" i="17" l="1"/>
  <c r="E73" i="17"/>
  <c r="F73" i="17"/>
  <c r="G73" i="17"/>
  <c r="H73" i="17"/>
  <c r="I73" i="17"/>
  <c r="J73" i="17"/>
  <c r="K73" i="17"/>
  <c r="L73" i="17"/>
  <c r="M73" i="17"/>
  <c r="N73" i="17"/>
  <c r="O73" i="17"/>
  <c r="P73" i="17"/>
  <c r="Q73" i="17"/>
  <c r="R73" i="17"/>
  <c r="S73" i="17"/>
  <c r="D66" i="17" l="1"/>
  <c r="G66" i="17" l="1"/>
  <c r="F66" i="17"/>
  <c r="E66" i="17"/>
  <c r="K66" i="17" l="1"/>
  <c r="O66" i="17"/>
  <c r="S66" i="17"/>
  <c r="R66" i="17"/>
  <c r="Q66" i="17"/>
  <c r="P66" i="17"/>
  <c r="N66" i="17"/>
  <c r="M66" i="17"/>
  <c r="L66" i="17"/>
  <c r="J66" i="17"/>
  <c r="I66" i="17"/>
  <c r="H66" i="17"/>
  <c r="L14" i="41"/>
  <c r="K14" i="41"/>
  <c r="J14" i="41"/>
  <c r="I14" i="41"/>
  <c r="H14" i="41"/>
  <c r="G14" i="41"/>
  <c r="F14" i="41"/>
  <c r="E14" i="41"/>
  <c r="D14" i="41"/>
  <c r="M14" i="41"/>
  <c r="J66" i="25"/>
  <c r="I66" i="25"/>
  <c r="H66" i="25"/>
  <c r="G66" i="25"/>
  <c r="F66" i="25"/>
  <c r="E66" i="25"/>
  <c r="D66" i="25"/>
  <c r="J73" i="25"/>
  <c r="I73" i="25"/>
  <c r="H73" i="25"/>
  <c r="G73" i="25"/>
  <c r="F73" i="25"/>
  <c r="E73" i="25"/>
  <c r="D73" i="25"/>
  <c r="E19" i="41" l="1"/>
  <c r="F19" i="41"/>
  <c r="G19" i="41"/>
  <c r="H19" i="41"/>
  <c r="I19" i="41"/>
  <c r="J19" i="41"/>
  <c r="K19" i="41"/>
  <c r="L19" i="41"/>
  <c r="M19" i="41"/>
  <c r="D19" i="41"/>
  <c r="E15" i="41"/>
  <c r="F15" i="41"/>
  <c r="G15" i="41"/>
  <c r="H15" i="41"/>
  <c r="I15" i="41"/>
  <c r="J15" i="41"/>
  <c r="K15" i="41"/>
  <c r="L15" i="41"/>
  <c r="M15" i="41"/>
  <c r="D15" i="41"/>
  <c r="E18" i="41"/>
  <c r="F18" i="41"/>
  <c r="G18" i="41"/>
  <c r="H18" i="41"/>
  <c r="I18" i="41"/>
  <c r="J18" i="41"/>
  <c r="K18" i="41"/>
  <c r="L18" i="41"/>
  <c r="M18" i="41"/>
  <c r="D18" i="41"/>
  <c r="E17" i="41"/>
  <c r="F17" i="41"/>
  <c r="G17" i="41"/>
  <c r="H17" i="41"/>
  <c r="I17" i="41"/>
  <c r="J17" i="41"/>
  <c r="K17" i="41"/>
  <c r="L17" i="41"/>
  <c r="M17" i="41"/>
  <c r="D17" i="41"/>
  <c r="E16" i="41"/>
  <c r="F16" i="41"/>
  <c r="G16" i="41"/>
  <c r="H16" i="41"/>
  <c r="I16" i="41"/>
  <c r="J16" i="41"/>
  <c r="K16" i="41"/>
  <c r="L16" i="41"/>
  <c r="M16" i="41"/>
  <c r="D16" i="41"/>
  <c r="E13" i="41"/>
  <c r="F13" i="41"/>
  <c r="G13" i="41"/>
  <c r="H13" i="41"/>
  <c r="I13" i="41"/>
  <c r="J13" i="41"/>
  <c r="K13" i="41"/>
  <c r="L13" i="41"/>
  <c r="M13" i="41"/>
  <c r="D13" i="41"/>
  <c r="E12" i="41"/>
  <c r="F12" i="41"/>
  <c r="G12" i="41"/>
  <c r="H12" i="41"/>
  <c r="I12" i="41"/>
  <c r="J12" i="41"/>
  <c r="K12" i="41"/>
  <c r="L12" i="41"/>
  <c r="M12" i="41"/>
  <c r="D12" i="41"/>
  <c r="E11" i="41"/>
  <c r="F11" i="41"/>
  <c r="G11" i="41"/>
  <c r="H11" i="41"/>
  <c r="I11" i="41"/>
  <c r="J11" i="41"/>
  <c r="K11" i="41"/>
  <c r="L11" i="41"/>
  <c r="M11" i="41"/>
  <c r="D11" i="41"/>
  <c r="E20" i="41" l="1"/>
  <c r="D20" i="41"/>
  <c r="M20" i="41"/>
  <c r="H20" i="41"/>
  <c r="G20" i="41"/>
  <c r="F20" i="41"/>
  <c r="L20" i="41"/>
  <c r="K20" i="41"/>
  <c r="J20" i="41"/>
  <c r="I20" i="41"/>
  <c r="M24" i="41" l="1"/>
  <c r="L24" i="41"/>
  <c r="K24" i="41"/>
  <c r="J24" i="41"/>
  <c r="R130" i="31"/>
  <c r="R131" i="31"/>
  <c r="R132" i="31"/>
  <c r="R133" i="31"/>
  <c r="R106" i="31"/>
  <c r="R107" i="31"/>
  <c r="R108" i="31"/>
  <c r="R101" i="31"/>
  <c r="R102" i="31"/>
  <c r="R103" i="31"/>
  <c r="R87" i="31"/>
  <c r="M14" i="54" s="1"/>
  <c r="M16" i="54" s="1"/>
  <c r="M19" i="54" s="1"/>
  <c r="M22" i="54" s="1"/>
  <c r="R89" i="31"/>
  <c r="R91" i="31"/>
  <c r="R92" i="31"/>
  <c r="R94" i="31"/>
  <c r="R95" i="31"/>
  <c r="R98" i="31"/>
  <c r="R78" i="31"/>
  <c r="R82" i="31"/>
  <c r="R83" i="31"/>
  <c r="R84" i="31"/>
  <c r="R11" i="31"/>
  <c r="R58" i="31"/>
  <c r="R60" i="31"/>
  <c r="R54" i="31"/>
  <c r="R47" i="31"/>
  <c r="R81" i="31" s="1"/>
  <c r="R37" i="31"/>
  <c r="R33" i="31"/>
  <c r="R31" i="31"/>
  <c r="R29" i="31"/>
  <c r="R20" i="31"/>
  <c r="R22" i="31"/>
  <c r="R16" i="31"/>
  <c r="R13" i="31"/>
  <c r="R14" i="31"/>
  <c r="M88" i="32"/>
  <c r="N88" i="32"/>
  <c r="O88" i="32"/>
  <c r="P88" i="32"/>
  <c r="Q88" i="32"/>
  <c r="R88" i="32"/>
  <c r="S88" i="32"/>
  <c r="T88" i="32"/>
  <c r="U88" i="32"/>
  <c r="V88" i="32"/>
  <c r="W88" i="32"/>
  <c r="W92" i="32"/>
  <c r="W93" i="32"/>
  <c r="W95" i="32"/>
  <c r="W96" i="32"/>
  <c r="W90" i="32"/>
  <c r="W99" i="32"/>
  <c r="R73" i="31"/>
  <c r="M23" i="54" l="1"/>
  <c r="M24" i="54"/>
  <c r="M25" i="54" s="1"/>
  <c r="R114" i="31"/>
  <c r="R96" i="31"/>
  <c r="R69" i="31"/>
  <c r="W97" i="32"/>
  <c r="R134" i="31"/>
  <c r="R113" i="31"/>
  <c r="R38" i="31"/>
  <c r="R39" i="31" s="1"/>
  <c r="R109" i="31"/>
  <c r="R104" i="31"/>
  <c r="R110" i="31"/>
  <c r="R79" i="31"/>
  <c r="R115" i="31"/>
  <c r="R24" i="31"/>
  <c r="R125" i="31"/>
  <c r="R88" i="31"/>
  <c r="R65" i="31"/>
  <c r="R61" i="31"/>
  <c r="W11" i="32"/>
  <c r="W131" i="32"/>
  <c r="W132" i="32"/>
  <c r="W133" i="32"/>
  <c r="W134" i="32"/>
  <c r="W126" i="32"/>
  <c r="W127" i="32"/>
  <c r="W107" i="32"/>
  <c r="W108" i="32"/>
  <c r="W109" i="32"/>
  <c r="W111" i="32"/>
  <c r="W114" i="32"/>
  <c r="W115" i="32"/>
  <c r="W102" i="32"/>
  <c r="W103" i="32"/>
  <c r="W104" i="32"/>
  <c r="W79" i="32"/>
  <c r="W83" i="32"/>
  <c r="W84" i="32"/>
  <c r="W85" i="32"/>
  <c r="W74" i="32"/>
  <c r="W59" i="32"/>
  <c r="W55" i="32"/>
  <c r="W48" i="32"/>
  <c r="W40" i="32" s="1"/>
  <c r="W38" i="32"/>
  <c r="W34" i="32"/>
  <c r="W32" i="32"/>
  <c r="W30" i="32"/>
  <c r="W21" i="32"/>
  <c r="W25" i="32" s="1"/>
  <c r="W23" i="32"/>
  <c r="W16" i="32"/>
  <c r="W17" i="32"/>
  <c r="W13" i="32"/>
  <c r="W14" i="32"/>
  <c r="L16" i="32"/>
  <c r="M16" i="32"/>
  <c r="R126" i="31" l="1"/>
  <c r="R40" i="31"/>
  <c r="R41" i="31" s="1"/>
  <c r="W105" i="32"/>
  <c r="R90" i="31"/>
  <c r="R97" i="31" s="1"/>
  <c r="W82" i="32"/>
  <c r="W80" i="32" s="1"/>
  <c r="R128" i="31"/>
  <c r="R80" i="31"/>
  <c r="R63" i="31"/>
  <c r="W135" i="32"/>
  <c r="W110" i="32"/>
  <c r="W112" i="32" s="1"/>
  <c r="W42" i="32"/>
  <c r="W62" i="32"/>
  <c r="W66" i="32"/>
  <c r="L88" i="32"/>
  <c r="Q87" i="31"/>
  <c r="L14" i="54" s="1"/>
  <c r="L16" i="54" s="1"/>
  <c r="L19" i="54" s="1"/>
  <c r="L22" i="54" s="1"/>
  <c r="P87" i="31"/>
  <c r="K14" i="54" s="1"/>
  <c r="K16" i="54" s="1"/>
  <c r="K19" i="54" s="1"/>
  <c r="K22" i="54" s="1"/>
  <c r="O87" i="31"/>
  <c r="J14" i="54" s="1"/>
  <c r="J16" i="54" s="1"/>
  <c r="J19" i="54" s="1"/>
  <c r="J22" i="54" s="1"/>
  <c r="N87" i="31"/>
  <c r="I14" i="54" s="1"/>
  <c r="I16" i="54" s="1"/>
  <c r="I19" i="54" s="1"/>
  <c r="I22" i="54" s="1"/>
  <c r="M87" i="31"/>
  <c r="H14" i="54" s="1"/>
  <c r="H16" i="54" s="1"/>
  <c r="H19" i="54" s="1"/>
  <c r="H22" i="54" s="1"/>
  <c r="L87" i="31"/>
  <c r="G14" i="54" s="1"/>
  <c r="K87" i="31"/>
  <c r="F14" i="54" s="1"/>
  <c r="J87" i="31"/>
  <c r="E14" i="54" s="1"/>
  <c r="E16" i="54" s="1"/>
  <c r="E19" i="54" s="1"/>
  <c r="E22" i="54" s="1"/>
  <c r="I87" i="31"/>
  <c r="D14" i="54" s="1"/>
  <c r="D16" i="54" s="1"/>
  <c r="D19" i="54" s="1"/>
  <c r="D22" i="54" s="1"/>
  <c r="M96" i="32"/>
  <c r="N96" i="32"/>
  <c r="O96" i="32"/>
  <c r="P96" i="32"/>
  <c r="Q96" i="32"/>
  <c r="R96" i="32"/>
  <c r="S96" i="32"/>
  <c r="T96" i="32"/>
  <c r="U96" i="32"/>
  <c r="V96" i="32"/>
  <c r="L96" i="32"/>
  <c r="M95" i="32"/>
  <c r="N95" i="32"/>
  <c r="O95" i="32"/>
  <c r="P95" i="32"/>
  <c r="Q95" i="32"/>
  <c r="R95" i="32"/>
  <c r="S95" i="32"/>
  <c r="T95" i="32"/>
  <c r="U95" i="32"/>
  <c r="V95" i="32"/>
  <c r="L95" i="32"/>
  <c r="J24" i="54" l="1"/>
  <c r="J25" i="54" s="1"/>
  <c r="J23" i="54"/>
  <c r="K23" i="54"/>
  <c r="K24" i="54"/>
  <c r="K25" i="54" s="1"/>
  <c r="D24" i="54"/>
  <c r="D25" i="54" s="1"/>
  <c r="D23" i="54"/>
  <c r="E24" i="54"/>
  <c r="E25" i="54" s="1"/>
  <c r="E23" i="54"/>
  <c r="H24" i="54"/>
  <c r="H25" i="54" s="1"/>
  <c r="H23" i="54"/>
  <c r="I24" i="54"/>
  <c r="I25" i="54" s="1"/>
  <c r="I23" i="54"/>
  <c r="L23" i="54"/>
  <c r="L24" i="54"/>
  <c r="L25" i="54" s="1"/>
  <c r="W129" i="32"/>
  <c r="W89" i="32"/>
  <c r="W64" i="32"/>
  <c r="W81" i="32"/>
  <c r="W91" i="32" l="1"/>
  <c r="W98" i="32" s="1"/>
  <c r="Q95" i="31"/>
  <c r="P95" i="31"/>
  <c r="O95" i="31"/>
  <c r="N95" i="31"/>
  <c r="M95" i="31"/>
  <c r="L95" i="31"/>
  <c r="K95" i="31"/>
  <c r="J95" i="31"/>
  <c r="I95" i="31"/>
  <c r="Q94" i="31"/>
  <c r="P94" i="31"/>
  <c r="O94" i="31"/>
  <c r="N94" i="31"/>
  <c r="M94" i="31"/>
  <c r="L94" i="31"/>
  <c r="K94" i="31"/>
  <c r="J94" i="31"/>
  <c r="I94" i="31"/>
  <c r="P91" i="31"/>
  <c r="O91" i="31"/>
  <c r="N91" i="31"/>
  <c r="M91" i="31"/>
  <c r="L91" i="31"/>
  <c r="K91" i="31"/>
  <c r="J91" i="31"/>
  <c r="I91" i="31"/>
  <c r="Q91" i="31"/>
  <c r="J23" i="32" l="1"/>
  <c r="I23" i="32"/>
  <c r="H23" i="32"/>
  <c r="J21" i="32"/>
  <c r="J25" i="32" s="1"/>
  <c r="I21" i="32"/>
  <c r="I25" i="32" s="1"/>
  <c r="H21" i="32"/>
  <c r="H25" i="32" s="1"/>
  <c r="Q127" i="32"/>
  <c r="V93" i="32"/>
  <c r="U93" i="32"/>
  <c r="T93" i="32"/>
  <c r="S93" i="32"/>
  <c r="R93" i="32"/>
  <c r="Q93" i="32"/>
  <c r="P93" i="32"/>
  <c r="O93" i="32"/>
  <c r="N93" i="32"/>
  <c r="M93" i="32"/>
  <c r="L93" i="32"/>
  <c r="V92" i="32"/>
  <c r="U92" i="32"/>
  <c r="T92" i="32"/>
  <c r="S92" i="32"/>
  <c r="R92" i="32"/>
  <c r="Q92" i="32"/>
  <c r="P92" i="32"/>
  <c r="O92" i="32"/>
  <c r="N92" i="32"/>
  <c r="M92" i="32"/>
  <c r="L92" i="32"/>
  <c r="Q92" i="31"/>
  <c r="P92" i="31"/>
  <c r="O92" i="31"/>
  <c r="N92" i="31"/>
  <c r="M92" i="31"/>
  <c r="L92" i="31"/>
  <c r="K92" i="31"/>
  <c r="J92" i="31"/>
  <c r="I92" i="31"/>
  <c r="D8" i="41" l="1"/>
  <c r="D24" i="41" s="1"/>
  <c r="E8" i="41"/>
  <c r="E24" i="41" s="1"/>
  <c r="F8" i="41"/>
  <c r="F24" i="41" s="1"/>
  <c r="G8" i="41"/>
  <c r="G24" i="41" s="1"/>
  <c r="H8" i="41"/>
  <c r="H24" i="41" s="1"/>
  <c r="I8" i="41"/>
  <c r="I24" i="41" s="1"/>
  <c r="I126" i="31"/>
  <c r="J126" i="31"/>
  <c r="K126" i="31"/>
  <c r="L126" i="31"/>
  <c r="M126" i="31"/>
  <c r="N126" i="31"/>
  <c r="T114" i="32"/>
  <c r="U114" i="32"/>
  <c r="V114" i="32"/>
  <c r="L114" i="32"/>
  <c r="M114" i="32"/>
  <c r="N114" i="32"/>
  <c r="O114" i="32"/>
  <c r="P114" i="32"/>
  <c r="M127" i="32"/>
  <c r="N127" i="32"/>
  <c r="O127" i="32"/>
  <c r="P127" i="32"/>
  <c r="R127" i="32"/>
  <c r="S127" i="32"/>
  <c r="T127" i="32"/>
  <c r="U127" i="32"/>
  <c r="V127" i="32"/>
  <c r="L127" i="32"/>
  <c r="Q114" i="32"/>
  <c r="R114" i="32"/>
  <c r="S114" i="32"/>
  <c r="M99" i="32" l="1"/>
  <c r="N99" i="32"/>
  <c r="O99" i="32"/>
  <c r="P99" i="32"/>
  <c r="Q99" i="32"/>
  <c r="R99" i="32"/>
  <c r="S99" i="32"/>
  <c r="T99" i="32"/>
  <c r="U99" i="32"/>
  <c r="V99" i="32"/>
  <c r="L99" i="32"/>
  <c r="J98" i="31"/>
  <c r="K98" i="31"/>
  <c r="L98" i="31"/>
  <c r="M98" i="31"/>
  <c r="N98" i="31"/>
  <c r="O98" i="31"/>
  <c r="P98" i="31"/>
  <c r="Q98" i="31"/>
  <c r="I98" i="31"/>
  <c r="U126" i="32" l="1"/>
  <c r="R126" i="32"/>
  <c r="L126" i="32"/>
  <c r="V126" i="32"/>
  <c r="S126" i="32"/>
  <c r="T126" i="32"/>
  <c r="P126" i="32"/>
  <c r="O126" i="32"/>
  <c r="N126" i="32"/>
  <c r="Q126" i="32"/>
  <c r="M126" i="32"/>
  <c r="I123" i="31"/>
  <c r="J123" i="31"/>
  <c r="K123" i="31"/>
  <c r="P123" i="31"/>
  <c r="O123" i="31"/>
  <c r="N123" i="31"/>
  <c r="M123" i="31"/>
  <c r="L123" i="31"/>
  <c r="K23" i="32"/>
  <c r="K21" i="32"/>
  <c r="K25" i="32" s="1"/>
  <c r="M90" i="32"/>
  <c r="N90" i="32"/>
  <c r="O90" i="32"/>
  <c r="P90" i="32"/>
  <c r="Q90" i="32"/>
  <c r="R90" i="32"/>
  <c r="S90" i="32"/>
  <c r="T90" i="32"/>
  <c r="U90" i="32"/>
  <c r="V90" i="32"/>
  <c r="L90" i="32"/>
  <c r="M84" i="32"/>
  <c r="N84" i="32"/>
  <c r="O84" i="32"/>
  <c r="P84" i="32"/>
  <c r="Q84" i="32"/>
  <c r="R84" i="32"/>
  <c r="S84" i="32"/>
  <c r="T109" i="32"/>
  <c r="U109" i="32"/>
  <c r="V55" i="32"/>
  <c r="L84" i="32"/>
  <c r="M104" i="32"/>
  <c r="N104" i="32"/>
  <c r="O104" i="32"/>
  <c r="P104" i="32"/>
  <c r="Q104" i="32"/>
  <c r="R104" i="32"/>
  <c r="S104" i="32"/>
  <c r="T104" i="32"/>
  <c r="U104" i="32"/>
  <c r="V104" i="32"/>
  <c r="L104" i="32"/>
  <c r="M132" i="32"/>
  <c r="S132" i="32"/>
  <c r="T132" i="32"/>
  <c r="U132" i="32"/>
  <c r="V132" i="32"/>
  <c r="L132" i="32"/>
  <c r="P108" i="32"/>
  <c r="Q108" i="32"/>
  <c r="R108" i="32"/>
  <c r="S108" i="32"/>
  <c r="T108" i="32"/>
  <c r="U108" i="32"/>
  <c r="V108" i="32"/>
  <c r="P103" i="32"/>
  <c r="Q103" i="32"/>
  <c r="R103" i="32"/>
  <c r="S103" i="32"/>
  <c r="N107" i="32"/>
  <c r="P107" i="32"/>
  <c r="Q107" i="32"/>
  <c r="R107" i="32"/>
  <c r="T79" i="32"/>
  <c r="V107" i="32"/>
  <c r="M30" i="32"/>
  <c r="N30" i="32"/>
  <c r="O102" i="32"/>
  <c r="R102" i="32"/>
  <c r="S102" i="32"/>
  <c r="U34" i="32"/>
  <c r="V34" i="32"/>
  <c r="L30" i="32"/>
  <c r="U83" i="32"/>
  <c r="V83" i="32"/>
  <c r="U85" i="32"/>
  <c r="V85" i="32"/>
  <c r="U131" i="32"/>
  <c r="V131" i="32"/>
  <c r="U133" i="32"/>
  <c r="V133" i="32"/>
  <c r="U134" i="32"/>
  <c r="V134" i="32"/>
  <c r="T85" i="32"/>
  <c r="S85" i="32"/>
  <c r="R85" i="32"/>
  <c r="Q85" i="32"/>
  <c r="P85" i="32"/>
  <c r="O85" i="32"/>
  <c r="N85" i="32"/>
  <c r="M85" i="32"/>
  <c r="L85" i="32"/>
  <c r="J84" i="31"/>
  <c r="K84" i="31"/>
  <c r="L84" i="31"/>
  <c r="M84" i="31"/>
  <c r="N84" i="31"/>
  <c r="O84" i="31"/>
  <c r="P84" i="31"/>
  <c r="Q84" i="31"/>
  <c r="I84" i="31"/>
  <c r="J83" i="31"/>
  <c r="I83" i="31"/>
  <c r="T134" i="32"/>
  <c r="S134" i="32"/>
  <c r="R134" i="32"/>
  <c r="Q134" i="32"/>
  <c r="P134" i="32"/>
  <c r="O134" i="32"/>
  <c r="N134" i="32"/>
  <c r="M134" i="32"/>
  <c r="L134" i="32"/>
  <c r="T133" i="32"/>
  <c r="S133" i="32"/>
  <c r="R133" i="32"/>
  <c r="Q133" i="32"/>
  <c r="P133" i="32"/>
  <c r="O133" i="32"/>
  <c r="N133" i="32"/>
  <c r="M133" i="32"/>
  <c r="L133" i="32"/>
  <c r="T131" i="32"/>
  <c r="S131" i="32"/>
  <c r="R131" i="32"/>
  <c r="Q131" i="32"/>
  <c r="P131" i="32"/>
  <c r="O131" i="32"/>
  <c r="N131" i="32"/>
  <c r="M131" i="32"/>
  <c r="L131" i="32"/>
  <c r="K109" i="32"/>
  <c r="K108" i="32"/>
  <c r="K107" i="32"/>
  <c r="T83" i="32"/>
  <c r="S83" i="32"/>
  <c r="R83" i="32"/>
  <c r="Q83" i="32"/>
  <c r="P83" i="32"/>
  <c r="O83" i="32"/>
  <c r="N83" i="32"/>
  <c r="M83" i="32"/>
  <c r="L83" i="32"/>
  <c r="K61" i="32"/>
  <c r="K59" i="32"/>
  <c r="Q133" i="31"/>
  <c r="P133" i="31"/>
  <c r="O133" i="31"/>
  <c r="N133" i="31"/>
  <c r="M133" i="31"/>
  <c r="L133" i="31"/>
  <c r="K133" i="31"/>
  <c r="J133" i="31"/>
  <c r="I133" i="31"/>
  <c r="Q132" i="31"/>
  <c r="P132" i="31"/>
  <c r="O132" i="31"/>
  <c r="N132" i="31"/>
  <c r="M132" i="31"/>
  <c r="L132" i="31"/>
  <c r="K132" i="31"/>
  <c r="J132" i="31"/>
  <c r="Q130" i="31"/>
  <c r="P130" i="31"/>
  <c r="O130" i="31"/>
  <c r="N130" i="31"/>
  <c r="M130" i="31"/>
  <c r="L130" i="31"/>
  <c r="K130" i="31"/>
  <c r="J130" i="31"/>
  <c r="I130" i="31"/>
  <c r="I132" i="31"/>
  <c r="J108" i="31"/>
  <c r="I108" i="31"/>
  <c r="H108" i="31"/>
  <c r="H107" i="31"/>
  <c r="H106" i="31"/>
  <c r="J103" i="31"/>
  <c r="I103" i="31"/>
  <c r="H60" i="31"/>
  <c r="H58" i="31"/>
  <c r="J54" i="31"/>
  <c r="I54" i="31"/>
  <c r="H22" i="31"/>
  <c r="H20" i="31"/>
  <c r="H24" i="31" s="1"/>
  <c r="Q82" i="31"/>
  <c r="P82" i="31"/>
  <c r="O82" i="31"/>
  <c r="N82" i="31"/>
  <c r="M82" i="31"/>
  <c r="L82" i="31"/>
  <c r="K82" i="31"/>
  <c r="J82" i="31"/>
  <c r="I82" i="31"/>
  <c r="Q78" i="31"/>
  <c r="P78" i="31"/>
  <c r="O78" i="31"/>
  <c r="N78" i="31"/>
  <c r="M78" i="31"/>
  <c r="L78" i="31"/>
  <c r="K78" i="31"/>
  <c r="J78" i="31"/>
  <c r="I78" i="31"/>
  <c r="I29" i="31"/>
  <c r="Q101" i="31"/>
  <c r="P101" i="31"/>
  <c r="O101" i="31"/>
  <c r="N101" i="31"/>
  <c r="M101" i="31"/>
  <c r="L101" i="31"/>
  <c r="K101" i="31"/>
  <c r="J101" i="31"/>
  <c r="I96" i="31" l="1"/>
  <c r="I69" i="31"/>
  <c r="R97" i="32"/>
  <c r="T97" i="32"/>
  <c r="S97" i="32"/>
  <c r="P97" i="32"/>
  <c r="N97" i="32"/>
  <c r="L97" i="32"/>
  <c r="V97" i="32"/>
  <c r="Q97" i="32"/>
  <c r="O97" i="32"/>
  <c r="M97" i="32"/>
  <c r="U97" i="32"/>
  <c r="H109" i="31"/>
  <c r="N13" i="32"/>
  <c r="N14" i="32"/>
  <c r="L14" i="32"/>
  <c r="V14" i="32"/>
  <c r="U14" i="32"/>
  <c r="T13" i="32"/>
  <c r="T14" i="32"/>
  <c r="S14" i="32"/>
  <c r="R14" i="32"/>
  <c r="Q14" i="32"/>
  <c r="M13" i="32"/>
  <c r="M14" i="32"/>
  <c r="P14" i="32"/>
  <c r="O14" i="32"/>
  <c r="V13" i="32"/>
  <c r="T17" i="32"/>
  <c r="Q13" i="32"/>
  <c r="V17" i="32"/>
  <c r="U17" i="32"/>
  <c r="S13" i="32"/>
  <c r="R13" i="32"/>
  <c r="L13" i="32"/>
  <c r="U13" i="32"/>
  <c r="P13" i="32"/>
  <c r="O13" i="32"/>
  <c r="U16" i="32"/>
  <c r="R17" i="32"/>
  <c r="T16" i="32"/>
  <c r="Q17" i="32"/>
  <c r="S16" i="32"/>
  <c r="P17" i="32"/>
  <c r="L17" i="32"/>
  <c r="N16" i="32"/>
  <c r="O16" i="32"/>
  <c r="V16" i="32"/>
  <c r="S17" i="32"/>
  <c r="R16" i="32"/>
  <c r="O17" i="32"/>
  <c r="M17" i="32"/>
  <c r="P16" i="32"/>
  <c r="N17" i="32"/>
  <c r="Q16" i="32"/>
  <c r="R115" i="32"/>
  <c r="N11" i="32"/>
  <c r="Q115" i="32"/>
  <c r="P115" i="32"/>
  <c r="O111" i="32"/>
  <c r="O115" i="32"/>
  <c r="U115" i="32"/>
  <c r="T115" i="32"/>
  <c r="N111" i="32"/>
  <c r="N115" i="32"/>
  <c r="M115" i="32"/>
  <c r="V115" i="32"/>
  <c r="S115" i="32"/>
  <c r="M59" i="32"/>
  <c r="M60" i="32" s="1"/>
  <c r="L111" i="32"/>
  <c r="L115" i="32"/>
  <c r="Q102" i="32"/>
  <c r="Q105" i="32" s="1"/>
  <c r="Q21" i="32"/>
  <c r="Q25" i="32" s="1"/>
  <c r="M11" i="32"/>
  <c r="I110" i="31"/>
  <c r="I114" i="31"/>
  <c r="J125" i="31"/>
  <c r="K125" i="31"/>
  <c r="Q11" i="32"/>
  <c r="R11" i="32"/>
  <c r="M125" i="31"/>
  <c r="P125" i="31"/>
  <c r="N125" i="31"/>
  <c r="O125" i="31"/>
  <c r="I125" i="31"/>
  <c r="Q125" i="31"/>
  <c r="L125" i="31"/>
  <c r="P30" i="32"/>
  <c r="V38" i="32"/>
  <c r="N102" i="32"/>
  <c r="M34" i="32"/>
  <c r="U38" i="32"/>
  <c r="L21" i="32"/>
  <c r="L22" i="32" s="1"/>
  <c r="M23" i="32"/>
  <c r="M24" i="32" s="1"/>
  <c r="O23" i="32"/>
  <c r="O24" i="32" s="1"/>
  <c r="P102" i="32"/>
  <c r="P105" i="32" s="1"/>
  <c r="M111" i="32"/>
  <c r="U23" i="32"/>
  <c r="M107" i="32"/>
  <c r="R21" i="32"/>
  <c r="M21" i="32"/>
  <c r="M22" i="32" s="1"/>
  <c r="N23" i="32"/>
  <c r="N24" i="32" s="1"/>
  <c r="T21" i="32"/>
  <c r="X22" i="32" s="1"/>
  <c r="V74" i="32"/>
  <c r="O21" i="32"/>
  <c r="O22" i="32" s="1"/>
  <c r="Q23" i="32"/>
  <c r="U30" i="32"/>
  <c r="P11" i="32"/>
  <c r="T11" i="32"/>
  <c r="T23" i="32"/>
  <c r="X24" i="32" s="1"/>
  <c r="O107" i="32"/>
  <c r="S11" i="32"/>
  <c r="V103" i="32"/>
  <c r="S23" i="32"/>
  <c r="W24" i="32" s="1"/>
  <c r="P21" i="32"/>
  <c r="S30" i="32"/>
  <c r="N21" i="32"/>
  <c r="N22" i="32" s="1"/>
  <c r="Q30" i="32"/>
  <c r="O30" i="32"/>
  <c r="U55" i="32"/>
  <c r="L23" i="32"/>
  <c r="L24" i="32" s="1"/>
  <c r="R23" i="32"/>
  <c r="V11" i="32"/>
  <c r="P23" i="32"/>
  <c r="L55" i="32"/>
  <c r="U11" i="32"/>
  <c r="R30" i="32"/>
  <c r="T30" i="32"/>
  <c r="U74" i="32"/>
  <c r="V30" i="32"/>
  <c r="V21" i="32"/>
  <c r="V23" i="32"/>
  <c r="O11" i="32"/>
  <c r="U21" i="32"/>
  <c r="L109" i="32"/>
  <c r="S21" i="32"/>
  <c r="W22" i="32" s="1"/>
  <c r="M109" i="32"/>
  <c r="M55" i="32"/>
  <c r="V135" i="32"/>
  <c r="U48" i="32"/>
  <c r="U40" i="32" s="1"/>
  <c r="U135" i="32"/>
  <c r="V48" i="32"/>
  <c r="V82" i="32" s="1"/>
  <c r="U107" i="32"/>
  <c r="U110" i="32" s="1"/>
  <c r="V79" i="32"/>
  <c r="U79" i="32"/>
  <c r="V32" i="32"/>
  <c r="V59" i="32"/>
  <c r="V102" i="32"/>
  <c r="V111" i="32"/>
  <c r="V84" i="32"/>
  <c r="U111" i="32"/>
  <c r="U84" i="32"/>
  <c r="U103" i="32"/>
  <c r="V109" i="32"/>
  <c r="V110" i="32" s="1"/>
  <c r="U102" i="32"/>
  <c r="U32" i="32"/>
  <c r="U59" i="32"/>
  <c r="S135" i="32"/>
  <c r="T84" i="32"/>
  <c r="T135" i="32"/>
  <c r="N32" i="32"/>
  <c r="O32" i="32"/>
  <c r="L59" i="32"/>
  <c r="L60" i="32" s="1"/>
  <c r="L11" i="32"/>
  <c r="R34" i="32"/>
  <c r="S34" i="32"/>
  <c r="R38" i="32"/>
  <c r="L74" i="32"/>
  <c r="O38" i="32"/>
  <c r="T48" i="32"/>
  <c r="T82" i="32" s="1"/>
  <c r="T80" i="32" s="1"/>
  <c r="Q74" i="32"/>
  <c r="N79" i="32"/>
  <c r="S74" i="32"/>
  <c r="R74" i="32"/>
  <c r="T59" i="32"/>
  <c r="X60" i="32" s="1"/>
  <c r="R105" i="32"/>
  <c r="P34" i="32"/>
  <c r="R48" i="32"/>
  <c r="R82" i="32" s="1"/>
  <c r="T55" i="32"/>
  <c r="R32" i="32"/>
  <c r="R79" i="32"/>
  <c r="N34" i="32"/>
  <c r="P48" i="32"/>
  <c r="S59" i="32"/>
  <c r="W60" i="32" s="1"/>
  <c r="O34" i="32"/>
  <c r="Q48" i="32"/>
  <c r="P38" i="32"/>
  <c r="Q38" i="32"/>
  <c r="S105" i="32"/>
  <c r="Q34" i="32"/>
  <c r="S48" i="32"/>
  <c r="N55" i="32"/>
  <c r="N109" i="32"/>
  <c r="M74" i="32"/>
  <c r="N74" i="32"/>
  <c r="Q109" i="32"/>
  <c r="Q110" i="32" s="1"/>
  <c r="Q55" i="32"/>
  <c r="T103" i="32"/>
  <c r="T38" i="32"/>
  <c r="N132" i="32"/>
  <c r="N135" i="32" s="1"/>
  <c r="S109" i="32"/>
  <c r="S55" i="32"/>
  <c r="M102" i="32"/>
  <c r="M32" i="32"/>
  <c r="L48" i="32"/>
  <c r="L108" i="32"/>
  <c r="O132" i="32"/>
  <c r="O135" i="32" s="1"/>
  <c r="L107" i="32"/>
  <c r="L79" i="32"/>
  <c r="L32" i="32"/>
  <c r="T34" i="32"/>
  <c r="T102" i="32"/>
  <c r="O55" i="32"/>
  <c r="O109" i="32"/>
  <c r="O74" i="32"/>
  <c r="R109" i="32"/>
  <c r="R110" i="32" s="1"/>
  <c r="R55" i="32"/>
  <c r="M108" i="32"/>
  <c r="M48" i="32"/>
  <c r="P132" i="32"/>
  <c r="P135" i="32" s="1"/>
  <c r="S38" i="32"/>
  <c r="S111" i="32"/>
  <c r="T111" i="32"/>
  <c r="P74" i="32"/>
  <c r="S32" i="32"/>
  <c r="S107" i="32"/>
  <c r="N108" i="32"/>
  <c r="N48" i="32"/>
  <c r="Q132" i="32"/>
  <c r="Q135" i="32" s="1"/>
  <c r="L135" i="32"/>
  <c r="T32" i="32"/>
  <c r="T107" i="32"/>
  <c r="T110" i="32" s="1"/>
  <c r="L38" i="32"/>
  <c r="L103" i="32"/>
  <c r="O108" i="32"/>
  <c r="O48" i="32"/>
  <c r="R132" i="32"/>
  <c r="R135" i="32" s="1"/>
  <c r="M135" i="32"/>
  <c r="M38" i="32"/>
  <c r="L34" i="32"/>
  <c r="L102" i="32"/>
  <c r="N38" i="32"/>
  <c r="T74" i="32"/>
  <c r="S79" i="32"/>
  <c r="P55" i="32"/>
  <c r="P109" i="32"/>
  <c r="P110" i="32" s="1"/>
  <c r="R111" i="32"/>
  <c r="P111" i="32"/>
  <c r="Q111" i="32"/>
  <c r="P32" i="32"/>
  <c r="Q32" i="32"/>
  <c r="N59" i="32"/>
  <c r="N60" i="32" s="1"/>
  <c r="M79" i="32"/>
  <c r="M103" i="32"/>
  <c r="N103" i="32"/>
  <c r="P59" i="32"/>
  <c r="O79" i="32"/>
  <c r="O103" i="32"/>
  <c r="O105" i="32" s="1"/>
  <c r="Q59" i="32"/>
  <c r="P79" i="32"/>
  <c r="O59" i="32"/>
  <c r="O60" i="32" s="1"/>
  <c r="R59" i="32"/>
  <c r="Q79" i="32"/>
  <c r="Q106" i="31"/>
  <c r="O106" i="31"/>
  <c r="P106" i="31"/>
  <c r="I106" i="31"/>
  <c r="K106" i="31"/>
  <c r="L106" i="31"/>
  <c r="J106" i="31"/>
  <c r="M106" i="31"/>
  <c r="N106" i="31"/>
  <c r="I101" i="31"/>
  <c r="I73" i="31"/>
  <c r="O73" i="31"/>
  <c r="P73" i="31"/>
  <c r="Q73" i="31"/>
  <c r="J73" i="31"/>
  <c r="K73" i="31"/>
  <c r="L73" i="31"/>
  <c r="M73" i="31"/>
  <c r="N73" i="31"/>
  <c r="I20" i="31"/>
  <c r="K22" i="31"/>
  <c r="J22" i="31"/>
  <c r="I22" i="31"/>
  <c r="M22" i="31"/>
  <c r="Q22" i="31"/>
  <c r="R23" i="31" s="1"/>
  <c r="M20" i="31"/>
  <c r="N22" i="31"/>
  <c r="O22" i="31"/>
  <c r="P22" i="31"/>
  <c r="N20" i="31"/>
  <c r="O20" i="31"/>
  <c r="P20" i="31"/>
  <c r="L20" i="31"/>
  <c r="Q20" i="31"/>
  <c r="R21" i="31" s="1"/>
  <c r="L22" i="31"/>
  <c r="J20" i="31"/>
  <c r="K20" i="31"/>
  <c r="O69" i="31"/>
  <c r="J89" i="31"/>
  <c r="K89" i="31"/>
  <c r="L89" i="31"/>
  <c r="M89" i="31"/>
  <c r="N89" i="31"/>
  <c r="O89" i="31"/>
  <c r="P89" i="31"/>
  <c r="Q89" i="31"/>
  <c r="I89" i="31"/>
  <c r="K83" i="31"/>
  <c r="O83" i="31"/>
  <c r="P83" i="31"/>
  <c r="K103" i="31"/>
  <c r="L103" i="31"/>
  <c r="M103" i="31"/>
  <c r="N103" i="31"/>
  <c r="O103" i="31"/>
  <c r="P103" i="31"/>
  <c r="Q103" i="31"/>
  <c r="J131" i="31"/>
  <c r="J134" i="31" s="1"/>
  <c r="K131" i="31"/>
  <c r="K134" i="31" s="1"/>
  <c r="L131" i="31"/>
  <c r="L134" i="31" s="1"/>
  <c r="M131" i="31"/>
  <c r="M134" i="31" s="1"/>
  <c r="N131" i="31"/>
  <c r="N134" i="31" s="1"/>
  <c r="O131" i="31"/>
  <c r="O134" i="31" s="1"/>
  <c r="P131" i="31"/>
  <c r="P134" i="31" s="1"/>
  <c r="Q131" i="31"/>
  <c r="Q134" i="31" s="1"/>
  <c r="I131" i="31"/>
  <c r="I134" i="31" s="1"/>
  <c r="J107" i="31"/>
  <c r="K107" i="31"/>
  <c r="L107" i="31"/>
  <c r="M107" i="31"/>
  <c r="N107" i="31"/>
  <c r="O107" i="31"/>
  <c r="P107" i="31"/>
  <c r="Q107" i="31"/>
  <c r="I107" i="31"/>
  <c r="J102" i="31"/>
  <c r="J104" i="31" s="1"/>
  <c r="K102" i="31"/>
  <c r="L102" i="31"/>
  <c r="M102" i="31"/>
  <c r="N102" i="31"/>
  <c r="O102" i="31"/>
  <c r="P102" i="31"/>
  <c r="Q102" i="31"/>
  <c r="I102" i="31"/>
  <c r="I13" i="31"/>
  <c r="T81" i="32" l="1"/>
  <c r="Q69" i="31"/>
  <c r="Q96" i="31"/>
  <c r="P69" i="31"/>
  <c r="P96" i="31"/>
  <c r="N96" i="31"/>
  <c r="N69" i="31"/>
  <c r="M96" i="31"/>
  <c r="M69" i="31"/>
  <c r="L96" i="31"/>
  <c r="L69" i="31"/>
  <c r="K96" i="31"/>
  <c r="K69" i="31"/>
  <c r="J96" i="31"/>
  <c r="J69" i="31"/>
  <c r="O96" i="31"/>
  <c r="T89" i="32"/>
  <c r="L63" i="32"/>
  <c r="R89" i="32"/>
  <c r="M63" i="32"/>
  <c r="V22" i="32"/>
  <c r="V89" i="32"/>
  <c r="U24" i="32"/>
  <c r="S22" i="32"/>
  <c r="U22" i="32"/>
  <c r="R24" i="32"/>
  <c r="P22" i="32"/>
  <c r="S24" i="32"/>
  <c r="T22" i="32"/>
  <c r="P25" i="32"/>
  <c r="T25" i="32"/>
  <c r="X26" i="32" s="1"/>
  <c r="V24" i="32"/>
  <c r="M25" i="32"/>
  <c r="M26" i="32" s="1"/>
  <c r="U25" i="32"/>
  <c r="U26" i="32" s="1"/>
  <c r="T24" i="32"/>
  <c r="R22" i="32"/>
  <c r="V25" i="32"/>
  <c r="L25" i="32"/>
  <c r="L26" i="32" s="1"/>
  <c r="R25" i="32"/>
  <c r="N25" i="32"/>
  <c r="N26" i="32" s="1"/>
  <c r="P24" i="32"/>
  <c r="Q24" i="32"/>
  <c r="Q22" i="32"/>
  <c r="O25" i="32"/>
  <c r="O26" i="32" s="1"/>
  <c r="S25" i="32"/>
  <c r="W26" i="32" s="1"/>
  <c r="M13" i="31"/>
  <c r="J13" i="31"/>
  <c r="K13" i="31"/>
  <c r="L13" i="31"/>
  <c r="Q13" i="31"/>
  <c r="N13" i="31"/>
  <c r="O13" i="31"/>
  <c r="P13" i="31"/>
  <c r="J110" i="31"/>
  <c r="J114" i="31"/>
  <c r="L110" i="31"/>
  <c r="L114" i="31"/>
  <c r="P110" i="31"/>
  <c r="P114" i="31"/>
  <c r="M110" i="31"/>
  <c r="M114" i="31"/>
  <c r="O110" i="31"/>
  <c r="O114" i="31"/>
  <c r="N110" i="31"/>
  <c r="N114" i="31"/>
  <c r="K110" i="31"/>
  <c r="K114" i="31"/>
  <c r="Q110" i="31"/>
  <c r="Q114" i="31"/>
  <c r="N105" i="32"/>
  <c r="V112" i="32"/>
  <c r="U105" i="32"/>
  <c r="P60" i="32"/>
  <c r="V40" i="32"/>
  <c r="U82" i="32"/>
  <c r="U80" i="32" s="1"/>
  <c r="M110" i="32"/>
  <c r="M112" i="32" s="1"/>
  <c r="V105" i="32"/>
  <c r="U60" i="32"/>
  <c r="Q108" i="31"/>
  <c r="Q109" i="31" s="1"/>
  <c r="Q83" i="31"/>
  <c r="N108" i="31"/>
  <c r="N109" i="31" s="1"/>
  <c r="N83" i="31"/>
  <c r="M108" i="31"/>
  <c r="M109" i="31" s="1"/>
  <c r="M83" i="31"/>
  <c r="L108" i="31"/>
  <c r="L109" i="31" s="1"/>
  <c r="L83" i="31"/>
  <c r="R60" i="32"/>
  <c r="Q60" i="32"/>
  <c r="V60" i="32"/>
  <c r="T60" i="32"/>
  <c r="S60" i="32"/>
  <c r="V62" i="32"/>
  <c r="V80" i="32"/>
  <c r="U112" i="32"/>
  <c r="U62" i="32"/>
  <c r="P82" i="32"/>
  <c r="P80" i="32" s="1"/>
  <c r="O110" i="32"/>
  <c r="O112" i="32" s="1"/>
  <c r="T40" i="32"/>
  <c r="Q112" i="32"/>
  <c r="L110" i="32"/>
  <c r="L112" i="32" s="1"/>
  <c r="N110" i="32"/>
  <c r="N112" i="32" s="1"/>
  <c r="T105" i="32"/>
  <c r="P112" i="32"/>
  <c r="P42" i="32"/>
  <c r="Q40" i="32"/>
  <c r="Q42" i="32"/>
  <c r="R80" i="32"/>
  <c r="T112" i="32"/>
  <c r="R112" i="32"/>
  <c r="Q82" i="32"/>
  <c r="S82" i="32"/>
  <c r="S89" i="32" s="1"/>
  <c r="S40" i="32"/>
  <c r="L105" i="32"/>
  <c r="N62" i="32"/>
  <c r="N82" i="32"/>
  <c r="N89" i="32" s="1"/>
  <c r="N40" i="32"/>
  <c r="S110" i="32"/>
  <c r="S112" i="32" s="1"/>
  <c r="T62" i="32"/>
  <c r="S62" i="32"/>
  <c r="L82" i="32"/>
  <c r="L89" i="32" s="1"/>
  <c r="L40" i="32"/>
  <c r="O82" i="32"/>
  <c r="M62" i="32"/>
  <c r="O62" i="32"/>
  <c r="P62" i="32"/>
  <c r="M82" i="32"/>
  <c r="M89" i="32" s="1"/>
  <c r="M40" i="32"/>
  <c r="L62" i="32"/>
  <c r="M105" i="32"/>
  <c r="R62" i="32"/>
  <c r="Q62" i="32"/>
  <c r="P40" i="32"/>
  <c r="I109" i="31"/>
  <c r="O104" i="31"/>
  <c r="L104" i="31"/>
  <c r="P54" i="31"/>
  <c r="P108" i="31"/>
  <c r="P109" i="31" s="1"/>
  <c r="O54" i="31"/>
  <c r="O108" i="31"/>
  <c r="O109" i="31" s="1"/>
  <c r="K54" i="31"/>
  <c r="K108" i="31"/>
  <c r="K109" i="31" s="1"/>
  <c r="M104" i="31"/>
  <c r="J109" i="31"/>
  <c r="K104" i="31"/>
  <c r="N104" i="31"/>
  <c r="Q104" i="31"/>
  <c r="P104" i="31"/>
  <c r="I104" i="31"/>
  <c r="I21" i="31"/>
  <c r="I23" i="31"/>
  <c r="I14" i="31"/>
  <c r="O24" i="31"/>
  <c r="L54" i="31"/>
  <c r="N54" i="31"/>
  <c r="Q54" i="31"/>
  <c r="M54" i="31"/>
  <c r="I47" i="31"/>
  <c r="I81" i="31" s="1"/>
  <c r="M47" i="31"/>
  <c r="M81" i="31" s="1"/>
  <c r="P24" i="31"/>
  <c r="M24" i="31"/>
  <c r="Q21" i="31"/>
  <c r="K24" i="31"/>
  <c r="L24" i="31"/>
  <c r="N24" i="31"/>
  <c r="Q24" i="31"/>
  <c r="R25" i="31" s="1"/>
  <c r="J24" i="31"/>
  <c r="I24" i="31"/>
  <c r="I25" i="31" s="1"/>
  <c r="O21" i="31"/>
  <c r="O23" i="31"/>
  <c r="P21" i="31"/>
  <c r="N21" i="31"/>
  <c r="P23" i="31"/>
  <c r="Q23" i="31"/>
  <c r="J21" i="31"/>
  <c r="J23" i="31"/>
  <c r="M21" i="31"/>
  <c r="K21" i="31"/>
  <c r="K23" i="31"/>
  <c r="N23" i="31"/>
  <c r="L23" i="31"/>
  <c r="M23" i="31"/>
  <c r="L21" i="31"/>
  <c r="J14" i="31"/>
  <c r="K14" i="31"/>
  <c r="L14" i="31"/>
  <c r="M14" i="31"/>
  <c r="P14" i="31"/>
  <c r="Q14" i="31"/>
  <c r="O14" i="31"/>
  <c r="N14" i="31"/>
  <c r="P81" i="32" l="1"/>
  <c r="R81" i="32"/>
  <c r="U81" i="32"/>
  <c r="V81" i="32"/>
  <c r="O129" i="32"/>
  <c r="P129" i="32"/>
  <c r="U64" i="32"/>
  <c r="N129" i="32"/>
  <c r="Q129" i="32"/>
  <c r="T129" i="32"/>
  <c r="S129" i="32"/>
  <c r="L129" i="32"/>
  <c r="M129" i="32"/>
  <c r="R129" i="32"/>
  <c r="N64" i="32"/>
  <c r="T91" i="32"/>
  <c r="T98" i="32" s="1"/>
  <c r="T64" i="32"/>
  <c r="S64" i="32"/>
  <c r="R91" i="32"/>
  <c r="L64" i="32"/>
  <c r="S26" i="32"/>
  <c r="U89" i="32"/>
  <c r="V91" i="32"/>
  <c r="V98" i="32" s="1"/>
  <c r="O89" i="32"/>
  <c r="V129" i="32"/>
  <c r="Q64" i="32"/>
  <c r="R64" i="32"/>
  <c r="Q89" i="32"/>
  <c r="M64" i="32"/>
  <c r="U129" i="32"/>
  <c r="O64" i="32"/>
  <c r="V64" i="32"/>
  <c r="T26" i="32"/>
  <c r="P64" i="32"/>
  <c r="U42" i="32"/>
  <c r="P89" i="32"/>
  <c r="Q26" i="32"/>
  <c r="V26" i="32"/>
  <c r="R26" i="32"/>
  <c r="P26" i="32"/>
  <c r="M88" i="31"/>
  <c r="I88" i="31"/>
  <c r="U66" i="32"/>
  <c r="V66" i="32"/>
  <c r="Q80" i="32"/>
  <c r="S42" i="32"/>
  <c r="L42" i="32"/>
  <c r="S80" i="32"/>
  <c r="S91" i="32"/>
  <c r="S98" i="32" s="1"/>
  <c r="R40" i="32"/>
  <c r="O66" i="32"/>
  <c r="Q66" i="32"/>
  <c r="R66" i="32"/>
  <c r="M80" i="32"/>
  <c r="P66" i="32"/>
  <c r="O80" i="32"/>
  <c r="L66" i="32"/>
  <c r="L80" i="32"/>
  <c r="N80" i="32"/>
  <c r="N91" i="32"/>
  <c r="S66" i="32"/>
  <c r="O40" i="32"/>
  <c r="M66" i="32"/>
  <c r="N66" i="32"/>
  <c r="L91" i="32"/>
  <c r="T66" i="32"/>
  <c r="O25" i="31"/>
  <c r="P25" i="31"/>
  <c r="N25" i="31"/>
  <c r="M25" i="31"/>
  <c r="L25" i="31"/>
  <c r="J25" i="31"/>
  <c r="Q25" i="31"/>
  <c r="K25" i="31"/>
  <c r="O81" i="32" l="1"/>
  <c r="Q81" i="32"/>
  <c r="M81" i="32"/>
  <c r="N81" i="32"/>
  <c r="S81" i="32"/>
  <c r="L81" i="32"/>
  <c r="L98" i="32"/>
  <c r="R98" i="32"/>
  <c r="N98" i="32"/>
  <c r="U91" i="32"/>
  <c r="U98" i="32" s="1"/>
  <c r="P91" i="32"/>
  <c r="O91" i="32"/>
  <c r="Q91" i="32"/>
  <c r="M91" i="32"/>
  <c r="V42" i="32"/>
  <c r="N42" i="32"/>
  <c r="T42" i="32"/>
  <c r="R42" i="32"/>
  <c r="O42" i="32"/>
  <c r="M42" i="32"/>
  <c r="K11" i="31"/>
  <c r="L11" i="31"/>
  <c r="M11" i="31"/>
  <c r="N11" i="31"/>
  <c r="O11" i="31"/>
  <c r="P11" i="31"/>
  <c r="Q11" i="31"/>
  <c r="I11" i="31"/>
  <c r="M98" i="32" l="1"/>
  <c r="Q98" i="32"/>
  <c r="O98" i="32"/>
  <c r="P98" i="32"/>
  <c r="J37" i="31"/>
  <c r="J11" i="31"/>
  <c r="M79" i="31"/>
  <c r="I79" i="31"/>
  <c r="O37" i="31"/>
  <c r="N37" i="31"/>
  <c r="L37" i="31"/>
  <c r="Q37" i="31"/>
  <c r="P37" i="31"/>
  <c r="K37" i="31"/>
  <c r="I37" i="31"/>
  <c r="I38" i="31"/>
  <c r="I39" i="31" s="1"/>
  <c r="M37" i="31"/>
  <c r="M38" i="31"/>
  <c r="M39" i="31" s="1"/>
  <c r="D57" i="25"/>
  <c r="I80" i="31" l="1"/>
  <c r="M80" i="31"/>
  <c r="I40" i="31"/>
  <c r="M40" i="31"/>
  <c r="J47" i="31"/>
  <c r="P47" i="31"/>
  <c r="Q47" i="31"/>
  <c r="K47" i="31"/>
  <c r="O47" i="31"/>
  <c r="L47" i="31"/>
  <c r="N47" i="31"/>
  <c r="I16" i="31"/>
  <c r="N38" i="31" l="1"/>
  <c r="N39" i="31" s="1"/>
  <c r="N81" i="31"/>
  <c r="L38" i="31"/>
  <c r="L40" i="31" s="1"/>
  <c r="L81" i="31"/>
  <c r="O38" i="31"/>
  <c r="O39" i="31" s="1"/>
  <c r="O81" i="31"/>
  <c r="K38" i="31"/>
  <c r="K39" i="31" s="1"/>
  <c r="K81" i="31"/>
  <c r="Q38" i="31"/>
  <c r="Q39" i="31" s="1"/>
  <c r="Q81" i="31"/>
  <c r="P38" i="31"/>
  <c r="P40" i="31" s="1"/>
  <c r="P81" i="31"/>
  <c r="J38" i="31"/>
  <c r="J39" i="31" s="1"/>
  <c r="J81" i="31"/>
  <c r="J88" i="31" s="1"/>
  <c r="I60" i="31"/>
  <c r="I33" i="31"/>
  <c r="I58" i="31"/>
  <c r="I59" i="31" s="1"/>
  <c r="J60" i="31"/>
  <c r="M41" i="31"/>
  <c r="I41" i="31"/>
  <c r="I31" i="31"/>
  <c r="J16" i="31"/>
  <c r="Q88" i="31" l="1"/>
  <c r="K88" i="31"/>
  <c r="L88" i="31"/>
  <c r="P88" i="31"/>
  <c r="O88" i="31"/>
  <c r="N88" i="31"/>
  <c r="J62" i="31"/>
  <c r="I62" i="31"/>
  <c r="K40" i="31"/>
  <c r="P39" i="31"/>
  <c r="Q40" i="31"/>
  <c r="L39" i="31"/>
  <c r="J79" i="31"/>
  <c r="K79" i="31"/>
  <c r="O79" i="31"/>
  <c r="L79" i="31"/>
  <c r="N79" i="31"/>
  <c r="O40" i="31"/>
  <c r="N40" i="31"/>
  <c r="P79" i="31"/>
  <c r="Q79" i="31"/>
  <c r="J40" i="31"/>
  <c r="J33" i="31"/>
  <c r="J58" i="31"/>
  <c r="I61" i="31"/>
  <c r="P41" i="31"/>
  <c r="L41" i="31"/>
  <c r="J29" i="31"/>
  <c r="J31" i="31"/>
  <c r="Q80" i="31" l="1"/>
  <c r="P80" i="31"/>
  <c r="I128" i="31"/>
  <c r="J128" i="31"/>
  <c r="N80" i="31"/>
  <c r="L80" i="31"/>
  <c r="O80" i="31"/>
  <c r="K80" i="31"/>
  <c r="J80" i="31"/>
  <c r="J90" i="31"/>
  <c r="J97" i="31" s="1"/>
  <c r="I63" i="31"/>
  <c r="J115" i="31"/>
  <c r="I115" i="31"/>
  <c r="K41" i="31"/>
  <c r="Q41" i="31"/>
  <c r="I113" i="31"/>
  <c r="J113" i="31"/>
  <c r="J41" i="31"/>
  <c r="O41" i="31"/>
  <c r="N41" i="31"/>
  <c r="I90" i="31"/>
  <c r="I97" i="31" s="1"/>
  <c r="I65" i="31"/>
  <c r="J63" i="31"/>
  <c r="J65" i="31"/>
  <c r="K60" i="31"/>
  <c r="J59" i="31"/>
  <c r="J61" i="31"/>
  <c r="K16" i="31"/>
  <c r="K62" i="31" l="1"/>
  <c r="F9" i="54" s="1"/>
  <c r="F16" i="54" s="1"/>
  <c r="F19" i="54" s="1"/>
  <c r="F22" i="54" s="1"/>
  <c r="K33" i="31"/>
  <c r="K58" i="31"/>
  <c r="K29" i="31"/>
  <c r="K31" i="31"/>
  <c r="F23" i="54" l="1"/>
  <c r="F24" i="54"/>
  <c r="F25" i="54" s="1"/>
  <c r="K128" i="31"/>
  <c r="K115" i="31"/>
  <c r="K113" i="31"/>
  <c r="K90" i="31"/>
  <c r="K65" i="31"/>
  <c r="K61" i="31"/>
  <c r="K63" i="31"/>
  <c r="L60" i="31"/>
  <c r="K59" i="31"/>
  <c r="L16" i="31"/>
  <c r="K97" i="31" l="1"/>
  <c r="L62" i="31"/>
  <c r="G9" i="54" s="1"/>
  <c r="G16" i="54" s="1"/>
  <c r="G19" i="54" s="1"/>
  <c r="G22" i="54" s="1"/>
  <c r="L33" i="31"/>
  <c r="L58" i="31"/>
  <c r="L29" i="31"/>
  <c r="L31" i="31"/>
  <c r="G24" i="54" l="1"/>
  <c r="G25" i="54" s="1"/>
  <c r="G23" i="54"/>
  <c r="L128" i="31"/>
  <c r="L115" i="31"/>
  <c r="L113" i="31"/>
  <c r="L90" i="31"/>
  <c r="L97" i="31" s="1"/>
  <c r="L65" i="31"/>
  <c r="L61" i="31"/>
  <c r="L63" i="31"/>
  <c r="M60" i="31"/>
  <c r="L59" i="31"/>
  <c r="M16" i="31"/>
  <c r="M62" i="31" l="1"/>
  <c r="M33" i="31"/>
  <c r="M58" i="31"/>
  <c r="M29" i="31"/>
  <c r="M31" i="31"/>
  <c r="M128" i="31" l="1"/>
  <c r="M115" i="31"/>
  <c r="M113" i="31"/>
  <c r="M90" i="31"/>
  <c r="M97" i="31" s="1"/>
  <c r="M65" i="31"/>
  <c r="M61" i="31"/>
  <c r="M63" i="31"/>
  <c r="N60" i="31"/>
  <c r="M59" i="31"/>
  <c r="N16" i="31"/>
  <c r="N62" i="31" l="1"/>
  <c r="N33" i="31"/>
  <c r="N58" i="31"/>
  <c r="N29" i="31"/>
  <c r="N31" i="31"/>
  <c r="N128" i="31" l="1"/>
  <c r="N115" i="31"/>
  <c r="N113" i="31"/>
  <c r="N90" i="31"/>
  <c r="N97" i="31" s="1"/>
  <c r="N65" i="31"/>
  <c r="N61" i="31"/>
  <c r="N63" i="31"/>
  <c r="O60" i="31"/>
  <c r="N59" i="31"/>
  <c r="O16" i="31"/>
  <c r="O33" i="31" l="1"/>
  <c r="O58" i="31"/>
  <c r="O29" i="31"/>
  <c r="O31" i="31"/>
  <c r="O126" i="31" l="1"/>
  <c r="O128" i="31"/>
  <c r="O115" i="31"/>
  <c r="O113" i="31"/>
  <c r="O90" i="31"/>
  <c r="O97" i="31" s="1"/>
  <c r="O65" i="31"/>
  <c r="O61" i="31"/>
  <c r="O63" i="31"/>
  <c r="O59" i="31"/>
  <c r="P60" i="31" l="1"/>
  <c r="P16" i="31"/>
  <c r="P33" i="31" l="1"/>
  <c r="P58" i="31"/>
  <c r="Q60" i="31"/>
  <c r="P29" i="31"/>
  <c r="P31" i="31"/>
  <c r="Q16" i="31"/>
  <c r="P126" i="31" l="1"/>
  <c r="P128" i="31"/>
  <c r="P115" i="31"/>
  <c r="P113" i="31"/>
  <c r="P90" i="31"/>
  <c r="P97" i="31" s="1"/>
  <c r="P63" i="31"/>
  <c r="P65" i="31"/>
  <c r="P61" i="31"/>
  <c r="Q33" i="31"/>
  <c r="Q58" i="31"/>
  <c r="R59" i="31" s="1"/>
  <c r="P59" i="31"/>
  <c r="Q29" i="31"/>
  <c r="Q31" i="31"/>
  <c r="Q126" i="31" l="1"/>
  <c r="Q128" i="31"/>
  <c r="Q115" i="31"/>
  <c r="Q113" i="31"/>
  <c r="Q90" i="31"/>
  <c r="Q97" i="31" s="1"/>
  <c r="Q63" i="31"/>
  <c r="Q65" i="31"/>
  <c r="Q59" i="31"/>
  <c r="Q61" i="31"/>
</calcChain>
</file>

<file path=xl/sharedStrings.xml><?xml version="1.0" encoding="utf-8"?>
<sst xmlns="http://schemas.openxmlformats.org/spreadsheetml/2006/main" count="1228" uniqueCount="437">
  <si>
    <t>Revenue</t>
  </si>
  <si>
    <t>Adjusted EBITDA</t>
  </si>
  <si>
    <t>Assets</t>
  </si>
  <si>
    <t>Goodwill</t>
  </si>
  <si>
    <t>Derivatives</t>
  </si>
  <si>
    <t>Total</t>
  </si>
  <si>
    <t>Inventories</t>
  </si>
  <si>
    <t>Adjacencies</t>
  </si>
  <si>
    <t>Retirement of assets</t>
  </si>
  <si>
    <t>Consolidated</t>
  </si>
  <si>
    <t>Portfolio services segment</t>
  </si>
  <si>
    <t>Portfolio services adjusted EBITDA</t>
  </si>
  <si>
    <t>Customer acquisition segment</t>
  </si>
  <si>
    <t>Customer acquisition adjusted EBITDA</t>
  </si>
  <si>
    <t>Adjacencies segment</t>
  </si>
  <si>
    <t>Adjacencies adjusted EBITDA</t>
  </si>
  <si>
    <t>EUR million</t>
  </si>
  <si>
    <t>Operating expenses</t>
  </si>
  <si>
    <t>Other income</t>
  </si>
  <si>
    <t>Adjusted EBITDA margin, %</t>
  </si>
  <si>
    <t>Depreciation and amortisation</t>
  </si>
  <si>
    <t>Interest income and expenses</t>
  </si>
  <si>
    <t>Other financial items</t>
  </si>
  <si>
    <t>Portfolio services</t>
  </si>
  <si>
    <t>Customer acquisition</t>
  </si>
  <si>
    <t>Cash flow from operating activities before change in working capital</t>
  </si>
  <si>
    <t>Change in working capital</t>
  </si>
  <si>
    <t>Cash flow from investing activities</t>
  </si>
  <si>
    <t>Cash flow for the period</t>
  </si>
  <si>
    <t>Cash and cash equivalents at end of period</t>
  </si>
  <si>
    <t>EUR thousand</t>
  </si>
  <si>
    <t>Non-current assets</t>
  </si>
  <si>
    <t>Property, plant and equipment</t>
  </si>
  <si>
    <t>Right of use assets</t>
  </si>
  <si>
    <t>Customer portfolio</t>
  </si>
  <si>
    <t>Other intangible assets</t>
  </si>
  <si>
    <t>Deferred tax assets</t>
  </si>
  <si>
    <t>Current assets</t>
  </si>
  <si>
    <t>Current tax assets</t>
  </si>
  <si>
    <t>Other current receivables</t>
  </si>
  <si>
    <t>Cash and cash equivalents</t>
  </si>
  <si>
    <t>Equity and liabilities</t>
  </si>
  <si>
    <t>Equity</t>
  </si>
  <si>
    <t>Share capital</t>
  </si>
  <si>
    <t>Other paid in capital</t>
  </si>
  <si>
    <t>Translation reserve</t>
  </si>
  <si>
    <t>Hedging reserve</t>
  </si>
  <si>
    <t>Retained earnings</t>
  </si>
  <si>
    <t>Total equity</t>
  </si>
  <si>
    <t>Non-current liabilities</t>
  </si>
  <si>
    <t>Deferred tax liabilities</t>
  </si>
  <si>
    <t>Other provisions</t>
  </si>
  <si>
    <t>Current liabilities</t>
  </si>
  <si>
    <t>Trade payables</t>
  </si>
  <si>
    <t>Current tax liabilities</t>
  </si>
  <si>
    <t>Other current liabilities</t>
  </si>
  <si>
    <t xml:space="preserve"> </t>
  </si>
  <si>
    <t>Operating profit</t>
  </si>
  <si>
    <t>Result before tax</t>
  </si>
  <si>
    <t xml:space="preserve">Derivatives </t>
  </si>
  <si>
    <t xml:space="preserve">Inventories </t>
  </si>
  <si>
    <t>Non-controlling interest</t>
  </si>
  <si>
    <t>Q1 2022</t>
  </si>
  <si>
    <t>Q3 2024</t>
  </si>
  <si>
    <t>Q2 2024</t>
  </si>
  <si>
    <t>Q1 2024</t>
  </si>
  <si>
    <t>Q1 2023</t>
  </si>
  <si>
    <t>Q2 2023</t>
  </si>
  <si>
    <t>Q3 2023</t>
  </si>
  <si>
    <t>Q4 2023</t>
  </si>
  <si>
    <t>Q4 2022</t>
  </si>
  <si>
    <t>Q3 2022</t>
  </si>
  <si>
    <t>Q2 2022</t>
  </si>
  <si>
    <t>Other reserves</t>
  </si>
  <si>
    <t>Q4 2021</t>
  </si>
  <si>
    <t>Jan-Mar 22</t>
  </si>
  <si>
    <t>Apr-Jun 22</t>
  </si>
  <si>
    <t>Jul-Sep 22</t>
  </si>
  <si>
    <t>Oct-Dec 22</t>
  </si>
  <si>
    <t>Jan-Mar 23</t>
  </si>
  <si>
    <t>Apr-Jun 23</t>
  </si>
  <si>
    <t>Jul-Sep 23</t>
  </si>
  <si>
    <t>Oct-Dec 23</t>
  </si>
  <si>
    <t>Jan-Mar 24</t>
  </si>
  <si>
    <t>Apr-Jun 24</t>
  </si>
  <si>
    <t>Jul-Sep 24</t>
  </si>
  <si>
    <t>Item</t>
  </si>
  <si>
    <t>Definition</t>
  </si>
  <si>
    <t>LTM attrition rate</t>
  </si>
  <si>
    <t>Quarterly attrition rate (annualized)</t>
  </si>
  <si>
    <t>Cancellations</t>
  </si>
  <si>
    <t>Total number of new subscribers added.</t>
  </si>
  <si>
    <t>Cash acquisition cost per new subscriber (“CPA”) is the net investment required to acquire a subscriber, including costs related to the marketing and sales process, installation of the alarm system, costs of alarm system products and overhead expenses for the customer acquisition process. The metric is calculated net of any revenues from installation fees charged to the subscriber and represents the sum of adjusted EBITDA plus capital expenditures in our customer acquisition segment on average for every subscriber acquired.</t>
  </si>
  <si>
    <t>Monthly adjusted EBITDA per subscriber (“EPC”) is calculated by dividing the total monthly adjusted EBITDA from managing our existing subscriber portfolio (which is our adjusted EBITDA from portfolio services) by the average number of subscribers.</t>
  </si>
  <si>
    <t>Notes:</t>
  </si>
  <si>
    <t>Definitions of Key Metrics</t>
  </si>
  <si>
    <t>This segment mainly represents the sale of remote monitoring and assistance devices and services for senior citizens, as well as the sale of Arlo cameras and video surveillance services in retail and online channels across Europe.</t>
  </si>
  <si>
    <t>Operating Segments</t>
  </si>
  <si>
    <t>Number of terminated subscriptions to our monitoring service in the last 12 months, divided by the average number of subscribers for the last 12 months.</t>
  </si>
  <si>
    <t>Number of terminated subscriptions to our monitoring service in the quarter, annualized and divided by the average number of subscribers in the quarter.</t>
  </si>
  <si>
    <t xml:space="preserve">Our Customer acquisition segment develops, sources, purchases, provides and installs alarm systems for new customers in return for an upfront sales and installation fee. This installation fee typically only covers a portion of the costs associated with marketing, selling, purchasing equipment and installing each alarm system. As a result, the segment represents an upfront investment (which we partly expense and partly capitalize) in our business to acquire new customers. These new customers then become part of our Portfolio services segment. </t>
  </si>
  <si>
    <t>Description</t>
  </si>
  <si>
    <t>Operating Segment</t>
  </si>
  <si>
    <t>Monthly average revenue per user (ARPU)</t>
  </si>
  <si>
    <t>Monthly adjusted EBITDA per subscriber (EPC)</t>
  </si>
  <si>
    <t>Monthly average revenue per user (“ARPU”) is our portfolio services segment revenue, consisting of monthly average subscription fees and sales of additional products and services, divided by the average number of subscribers during the relevant period.</t>
  </si>
  <si>
    <t>Total number of cancelled subscriptions during the period including cancellations on acquired portfolios.</t>
  </si>
  <si>
    <t>Cash acquisition cost per new subscriber (CPA)</t>
  </si>
  <si>
    <t>New subscribers added (gross)</t>
  </si>
  <si>
    <t>Represents the time in years required to recapture the initial capital investment made to acquire a new subscriber. It is calculated as CPA divided by EPC, divided by 12.</t>
  </si>
  <si>
    <t>Operating activities</t>
  </si>
  <si>
    <t>Reversal of depreciation and amortisation</t>
  </si>
  <si>
    <t>Other non-cash items</t>
  </si>
  <si>
    <t>Paid taxes</t>
  </si>
  <si>
    <t>Change in inventories</t>
  </si>
  <si>
    <t>Change in other receivables</t>
  </si>
  <si>
    <t>Change in trade payables</t>
  </si>
  <si>
    <t>Investing activities</t>
  </si>
  <si>
    <t>Net investments in intangible and financial assets</t>
  </si>
  <si>
    <t>Net investments in property, plant and equipment</t>
  </si>
  <si>
    <t>Prepayment of intangible assets</t>
  </si>
  <si>
    <t>Settlement of deferred consideration</t>
  </si>
  <si>
    <t>Acquisition of non-controlling interest</t>
  </si>
  <si>
    <t>Acquisition of subsidiaries</t>
  </si>
  <si>
    <t>Disposal of subsidiaries</t>
  </si>
  <si>
    <t>Acquisition of net assets</t>
  </si>
  <si>
    <t>Financing activities</t>
  </si>
  <si>
    <t>New financing</t>
  </si>
  <si>
    <t>Issued loan</t>
  </si>
  <si>
    <t>Repayment of financing</t>
  </si>
  <si>
    <t>Net interest paid</t>
  </si>
  <si>
    <t>Paid bank and advisory fees</t>
  </si>
  <si>
    <t>Call cost old debt</t>
  </si>
  <si>
    <t>Loan to group companies</t>
  </si>
  <si>
    <t>Paid distribution</t>
  </si>
  <si>
    <t>Received shareholders contribution</t>
  </si>
  <si>
    <t>Premium from new financing</t>
  </si>
  <si>
    <t>Repayment of other non-current receivables</t>
  </si>
  <si>
    <t>Other distribution to owners</t>
  </si>
  <si>
    <t>Cash and cash equivalents at start of period</t>
  </si>
  <si>
    <t>Exchange difference on translating cash and cash equivalents</t>
  </si>
  <si>
    <t>Consolidated Statement of Cash Flows  |  Annual</t>
  </si>
  <si>
    <t>Consolidated Statement of Cash Flows  |  Quarterly</t>
  </si>
  <si>
    <t xml:space="preserve">Balance Sheet  |  Annual </t>
  </si>
  <si>
    <t>Balance Sheet  |  Quarterly</t>
  </si>
  <si>
    <t>Revenue by Segment  |  Annual</t>
  </si>
  <si>
    <t>Revenue by Segment  |  Quarterly</t>
  </si>
  <si>
    <t>Unit</t>
  </si>
  <si>
    <t>(000)</t>
  </si>
  <si>
    <t>€m</t>
  </si>
  <si>
    <t>€</t>
  </si>
  <si>
    <t>%</t>
  </si>
  <si>
    <t>Total subscribers (end of period)</t>
  </si>
  <si>
    <t>Monthly adjusted EBITDA per customer (EPC)</t>
  </si>
  <si>
    <t>Portfolio services adjusted EBITDA margin</t>
  </si>
  <si>
    <t>x</t>
  </si>
  <si>
    <t>Customer acquisition capex</t>
  </si>
  <si>
    <t>Customer acquisition total investment (adjusted EBITDA - capex)</t>
  </si>
  <si>
    <t xml:space="preserve">Segment total </t>
  </si>
  <si>
    <t>Segment total</t>
  </si>
  <si>
    <t>Revenue per new subscriber</t>
  </si>
  <si>
    <t>Gross cost per new subscriber</t>
  </si>
  <si>
    <t>Net cost per new subscriber (CPA)</t>
  </si>
  <si>
    <t>Adjacencies total investment (adjusted EBITDA - capex)</t>
  </si>
  <si>
    <t>Adjacencies capex</t>
  </si>
  <si>
    <t>Income statement</t>
  </si>
  <si>
    <t>As % of revenue</t>
  </si>
  <si>
    <t xml:space="preserve">Cash flow </t>
  </si>
  <si>
    <t>Lease debt</t>
  </si>
  <si>
    <t>Net cash flow</t>
  </si>
  <si>
    <t>Attrition replacement investment</t>
  </si>
  <si>
    <t>Legend:</t>
  </si>
  <si>
    <t>In black, calculations</t>
  </si>
  <si>
    <t>Monthly average number of subscribers</t>
  </si>
  <si>
    <t xml:space="preserve">In blue, reported figures </t>
  </si>
  <si>
    <t>Reconciliations</t>
  </si>
  <si>
    <t>Total Revenue</t>
  </si>
  <si>
    <t xml:space="preserve">Portfolio services revenue </t>
  </si>
  <si>
    <t xml:space="preserve">Customer acquisition revenue </t>
  </si>
  <si>
    <t xml:space="preserve">Adjacencies revenue </t>
  </si>
  <si>
    <t>Total Capex</t>
  </si>
  <si>
    <r>
      <t xml:space="preserve">Portfolio services capex </t>
    </r>
    <r>
      <rPr>
        <vertAlign val="superscript"/>
        <sz val="9"/>
        <color theme="1"/>
        <rFont val="Calibri"/>
        <family val="2"/>
        <scheme val="minor"/>
      </rPr>
      <t>(2)</t>
    </r>
  </si>
  <si>
    <t>Q1 2021</t>
  </si>
  <si>
    <t>Q2 2021</t>
  </si>
  <si>
    <t>Q3 2021</t>
  </si>
  <si>
    <t>Adjusted EBITDA margin</t>
  </si>
  <si>
    <t>Verisure Key Annual Figures</t>
  </si>
  <si>
    <r>
      <t xml:space="preserve">Other corporate capex </t>
    </r>
    <r>
      <rPr>
        <vertAlign val="superscript"/>
        <sz val="9"/>
        <color theme="1"/>
        <rFont val="Calibri"/>
        <family val="2"/>
        <scheme val="minor"/>
      </rPr>
      <t>(2)</t>
    </r>
  </si>
  <si>
    <t>Adjusted D&amp;A and retirement of assets</t>
  </si>
  <si>
    <t>Adjusted pre-tax unlevered free cash flow</t>
  </si>
  <si>
    <t>Adjusted unlevered free cash flow</t>
  </si>
  <si>
    <t>Reported D&amp;A</t>
  </si>
  <si>
    <t>Reported D&amp;A and retirement of assets</t>
  </si>
  <si>
    <t>Other financial items and advisory fees</t>
  </si>
  <si>
    <t>Average gross cost per new subscriber, % capitalised</t>
  </si>
  <si>
    <t>Reported EBITDA</t>
  </si>
  <si>
    <t>M&amp;A and other</t>
  </si>
  <si>
    <t>Verisure Key Quarterly Figures</t>
  </si>
  <si>
    <t>Quarterly attrition rate</t>
  </si>
  <si>
    <r>
      <t xml:space="preserve">Adjacencies segment </t>
    </r>
    <r>
      <rPr>
        <b/>
        <vertAlign val="superscript"/>
        <sz val="9"/>
        <color rgb="FFC00000"/>
        <rFont val="Calibri"/>
        <family val="2"/>
        <scheme val="minor"/>
      </rPr>
      <t>(4)</t>
    </r>
  </si>
  <si>
    <t>4) The Adjacencies segment mainly represents the sale of remote monitoring and assistance devices and services for senior citizens, as well as the sale of Arlo cameras and video surveillance services in retail and online channels across Europe.</t>
  </si>
  <si>
    <t>In Actual FX</t>
  </si>
  <si>
    <t>Subscribers</t>
  </si>
  <si>
    <t>n.a.</t>
  </si>
  <si>
    <t>Net paid interests (incl. IFRS 16)</t>
  </si>
  <si>
    <t>Paid distributions</t>
  </si>
  <si>
    <t>Total capex</t>
  </si>
  <si>
    <t xml:space="preserve">Other </t>
  </si>
  <si>
    <t>Balance sheet and leverage</t>
  </si>
  <si>
    <t xml:space="preserve">Total revenue </t>
  </si>
  <si>
    <t>Segments KPIs</t>
  </si>
  <si>
    <t>IMPORTANT: You must read the following before any further use of this Information. The Information is provided to the recipient of this document (any such person being a “Recipient”) subject to this disclaimer. 
The Information is being provided by Verisure Holding AB (the “Company” and together with its subsidiaries, the “Group”) and has not been independently verified. 
For the purposes of this notice, “Information” shall mean and include the information in this document, any oral presentation of this document by any person, any question-and-answer session, hard copies of this document and any materials distributed at any such presentation or in connection with this document.
THE INFORMATION DOES NOT CONSTITUTE OR FORM PART OF, AND SHOULD NOT BE CONSTRUED AS, AN OFFER OR INVITATION TO SUBSCRIBE FOR, UNDERWRITE OR OTHERWISE ACQUIRE, ANY SECURITIES OF THE COMPANY OR ANY SUBSIDIARY OF, OR AFFILIATE RELATED TO, THE COMPANY OR ANY MEMBER OF THE GROUP, NOR SHOULD IT OR ANY PART OF IT FORM THE BASIS OF, OR BE RELIED UPON IN CONNECTION WITH, ANY CONTRACT TO PURCHASE OR SUBSCRIBE FOR ANY SECURITIES OF THE COMPANY OR ANY SUBSIDIARY OF AFFILIATE OR FINANCE COMPANY OF, OR RELATED TO, THE COMPANY OR THE GROUP, NOR SHALL IT OR ANY PART OF IT FORM THE BASIS OF, OR BE RELIED UPON IN CONNECTION WITH, ANY CONTRACT OR COMMITMENT WHATSOEVER. THIS INFORMATION (OR ANY PART OF IT) MAY NOT BE REPRODUCED OR REDISTRIBUTED, PASSED ON, OR THE CONTENTS OTHERWISE DIVULGED, DIRECTLY OR INDIRECTLY, TO ANY OTHER PERSON OR PUBLISHED IN WHOLE OR IN PART FOR ANY PURPOSE.
Confirmation of your representation: the Recipient understands that in order to be eligible to access this Information, the Recipient must be (i) a non-U.S. person that is outside the United States (within the meaning of Regulation S (“Regulation S”) under the Securities Act of 1933 (“Securities Act”)) or (ii) a qualified institutional buyer (“QIB”) in accordance with Rule 144A under the Securities Act (“Rule 144A”), and by accessing this Information, the Recipient warrants that it is (i) a non-U.S. person that is outside the United States (within the meaning of Regulation S) or (ii) a QIB. The Recipient further understands that in order to be eligible to access this Information, the Recipient must be a person: (i) who has professional experience in matters relating to investments being defined in Article 19(5) of the United Kingdom Financial Services and Markets Act 2000 (Financial Promotion) Order 2005 (as amended) (the “Order”), (ii who falls within Article 49(2)(a)-(d) of the Order, or (iii) to whom this Information may otherwise lawfully be communicated (all such persons together being referred to as “Relevant Persons”).
Any Recipients of this Information in any jurisdictions outside the United Kingdom should inform themselves about and observe any applicable legal requirements. Any failure to comply with these restrictions may constitute a violation of the laws of any such other jurisdiction. In particular, neither this Information nor any copy hereof may be taken or transmitted into the United States or distributed, directly or indirectly, into the United States or to any U.S. person within the meaning of Regulation S.
This Information relating to the Group has been prepared for information purposes only. This Information does not purport to contain all information that may be required by any party to assess the Group, its business, financial condition, results of operations and prospects for any purpose. This Information may not be disclosed, reproduced, disseminated, quoted or referred to, in whole or in part, without the prior written express consent of the Company and may not be used for any other purpose. None of the Company, or any of its shareholders, affiliates, subsidiaries, or employees, directors, representatives, officers, agents or advisers (collectively, the “representatives”), shall have any liability whatsoever (in negligence or otherwise) for any loss howsoever arising from any use of this Information or its contents or otherwise arising in connection with this Information. 
The Information should not be construed as legal, tax, accounting or investment advice, representation or a personal recommendation. This Information is not intended to form the basis of any investment decision, financial opinion or investment advice.
Nothing in the Information should be deemed to be “forward looking”. Past performance cannot be relied on as a guide to future performance. Nothing in the Information is intended to be a profit forecast. In addition, even if the results of operations, financial condition and liquidity of the Group, and the development of the industry in which the Group operates, are consistent with the figures set out in this Information, those results or developments may not be indicative of results or developments in subsequent periods.
All or parts of the Information may be unaudited and based on internal company records. It is intended that certain of these numbers will be subject to audit in due course. Once they have been audited such numbers may be subject to amendment and the final numbers may differ from those set out in the Information. Until such time as that audit is complete and any final numbers are published, no reliance shall be placed on, such numbers. The Company and its representatives shall not be liable in any way in respect of, such numbers. This Information has not been reviewed or approved by any regulatory or supervisory authority.
Certain financial data included in these materials consists of “non-IFRS financial measures”. These non-IFRS financial measures, as defined by the Company, may not be comparable to similarly-titled measures as presented by other companies, nor should they be considered as an alternative to the historical financial results or other indicators of the performance based on IFRS. 
Certain figures contained in this Information, including financial information, have been subject to rounding adjustments. Accordingly, in certain instances, the sum or percentage change of the numbers contained in this Information may not conform exactly to the total figure given.
The Company and its representatives expressly disclaim, to the fullest extent permitted by law, any and all liability based, in whole or in part, on this Information or any information contained herein or any other written or oral communication transmitted or made available to the Recipient or its affiliates or representatives, including, without limitation, with respect to errors therein or omissions therefrom. By accessing this Information, you will be taken to have represented, warranted and undertaken that you are a Relevant Person and that you have read, understood and fully agreed to be bound by the terms and limitations set forth in the disclaimer above.  This Information does not constitute or form part of an invitation or offer to any person to underwrite, subscribe for or otherwise acquire any securities (debt or equity) in the Company or any of its affiliates.</t>
  </si>
  <si>
    <t>DISCLAIMER</t>
  </si>
  <si>
    <r>
      <t xml:space="preserve">Annualised reccurring revenue (ARR) </t>
    </r>
    <r>
      <rPr>
        <vertAlign val="superscript"/>
        <sz val="9"/>
        <color theme="1"/>
        <rFont val="Calibri"/>
        <family val="2"/>
        <scheme val="minor"/>
      </rPr>
      <t>(1)</t>
    </r>
  </si>
  <si>
    <t>1) Annualised recurring revenue defined as Total Subscribers EoP * ARPU * 12. ARPU is primarily recurring subscription fees, plus a small element of additional services to existing customers.</t>
  </si>
  <si>
    <t>Q4 2024</t>
  </si>
  <si>
    <t>Oct-Dec 24</t>
  </si>
  <si>
    <r>
      <t xml:space="preserve">Change in borrowings and group contributions (excl. amortisation of lease liability) </t>
    </r>
    <r>
      <rPr>
        <vertAlign val="superscript"/>
        <sz val="9"/>
        <color theme="1"/>
        <rFont val="Calibri"/>
        <family val="2"/>
        <scheme val="minor"/>
      </rPr>
      <t>(9)</t>
    </r>
  </si>
  <si>
    <r>
      <t>Acquisition multiple</t>
    </r>
    <r>
      <rPr>
        <vertAlign val="superscript"/>
        <sz val="9"/>
        <color theme="1"/>
        <rFont val="Calibri"/>
        <family val="2"/>
        <scheme val="minor"/>
      </rPr>
      <t xml:space="preserve"> (3)</t>
    </r>
  </si>
  <si>
    <t>Acquisition multiple</t>
  </si>
  <si>
    <r>
      <t xml:space="preserve">Change in trade receivables </t>
    </r>
    <r>
      <rPr>
        <vertAlign val="superscript"/>
        <sz val="9"/>
        <color theme="1"/>
        <rFont val="Calibri"/>
        <family val="2"/>
        <scheme val="minor"/>
      </rPr>
      <t>(1)</t>
    </r>
  </si>
  <si>
    <r>
      <t xml:space="preserve">Change in other payables </t>
    </r>
    <r>
      <rPr>
        <vertAlign val="superscript"/>
        <sz val="9"/>
        <color theme="1"/>
        <rFont val="Calibri"/>
        <family val="2"/>
        <scheme val="minor"/>
      </rPr>
      <t>(1)</t>
    </r>
  </si>
  <si>
    <r>
      <t xml:space="preserve">Change in borrowings </t>
    </r>
    <r>
      <rPr>
        <vertAlign val="superscript"/>
        <sz val="9"/>
        <color theme="1"/>
        <rFont val="Calibri"/>
        <family val="2"/>
        <scheme val="minor"/>
      </rPr>
      <t>(1)</t>
    </r>
  </si>
  <si>
    <r>
      <t xml:space="preserve">Trade and other receivables </t>
    </r>
    <r>
      <rPr>
        <vertAlign val="superscript"/>
        <sz val="9"/>
        <color rgb="FF000000"/>
        <rFont val="Calibri"/>
        <family val="2"/>
        <scheme val="minor"/>
      </rPr>
      <t>(1)</t>
    </r>
  </si>
  <si>
    <r>
      <t xml:space="preserve">Trade receivables </t>
    </r>
    <r>
      <rPr>
        <vertAlign val="superscript"/>
        <sz val="9"/>
        <color rgb="FF000000"/>
        <rFont val="Calibri"/>
        <family val="2"/>
        <scheme val="minor"/>
      </rPr>
      <t>(1)</t>
    </r>
  </si>
  <si>
    <r>
      <t xml:space="preserve">Prepayments and accrued income </t>
    </r>
    <r>
      <rPr>
        <vertAlign val="superscript"/>
        <sz val="9"/>
        <color rgb="FF000000"/>
        <rFont val="Calibri"/>
        <family val="2"/>
        <scheme val="minor"/>
      </rPr>
      <t>(1)</t>
    </r>
  </si>
  <si>
    <r>
      <t xml:space="preserve">Long-term borrowings </t>
    </r>
    <r>
      <rPr>
        <vertAlign val="superscript"/>
        <sz val="9"/>
        <color rgb="FF000000"/>
        <rFont val="Calibri"/>
        <family val="2"/>
        <scheme val="minor"/>
      </rPr>
      <t>(1)</t>
    </r>
  </si>
  <si>
    <r>
      <t xml:space="preserve">Other non-current liabilities </t>
    </r>
    <r>
      <rPr>
        <vertAlign val="superscript"/>
        <sz val="9"/>
        <color rgb="FF000000"/>
        <rFont val="Calibri"/>
        <family val="2"/>
        <scheme val="minor"/>
      </rPr>
      <t>(1)</t>
    </r>
  </si>
  <si>
    <r>
      <t xml:space="preserve">Short-term borrowings </t>
    </r>
    <r>
      <rPr>
        <vertAlign val="superscript"/>
        <sz val="9"/>
        <color rgb="FF000000"/>
        <rFont val="Calibri"/>
        <family val="2"/>
        <scheme val="minor"/>
      </rPr>
      <t>(1)</t>
    </r>
  </si>
  <si>
    <r>
      <t xml:space="preserve">Accrued expenses and deferred income </t>
    </r>
    <r>
      <rPr>
        <vertAlign val="superscript"/>
        <sz val="9"/>
        <color rgb="FF000000"/>
        <rFont val="Calibri"/>
        <family val="2"/>
        <scheme val="minor"/>
      </rPr>
      <t>(1)</t>
    </r>
  </si>
  <si>
    <t>Years</t>
  </si>
  <si>
    <t>Operating Profit</t>
  </si>
  <si>
    <t>Operating Profit margin, %</t>
  </si>
  <si>
    <t>1) Refer to Note 1 “Accounting Policies” in the 2024 full year report. The Group has restated the Q1 2022 - Q3 2024 consolidated statement of financial position and consolidated statement of cash flows to correctly reflect under IFRS9 a pre-existing factoring agreement with a financial institution, where a contractual term changed in 2020. There is no impact on the consolidated income statement or on shareholder’s equity.</t>
  </si>
  <si>
    <r>
      <t xml:space="preserve">Cash flow from change in working capital </t>
    </r>
    <r>
      <rPr>
        <i/>
        <vertAlign val="superscript"/>
        <sz val="9"/>
        <color theme="1"/>
        <rFont val="Calibri"/>
        <family val="2"/>
        <scheme val="minor"/>
      </rPr>
      <t>(1)</t>
    </r>
  </si>
  <si>
    <r>
      <t xml:space="preserve">Cash flow from operating activities </t>
    </r>
    <r>
      <rPr>
        <b/>
        <vertAlign val="superscript"/>
        <sz val="9"/>
        <color theme="1"/>
        <rFont val="Calibri"/>
        <family val="2"/>
        <scheme val="minor"/>
      </rPr>
      <t>(1)</t>
    </r>
  </si>
  <si>
    <r>
      <t xml:space="preserve">Cash flow from financing activities </t>
    </r>
    <r>
      <rPr>
        <b/>
        <vertAlign val="superscript"/>
        <sz val="9"/>
        <color theme="1"/>
        <rFont val="Calibri"/>
        <family val="2"/>
        <scheme val="minor"/>
      </rPr>
      <t>(1)</t>
    </r>
  </si>
  <si>
    <r>
      <t xml:space="preserve">Total non-current assets </t>
    </r>
    <r>
      <rPr>
        <b/>
        <vertAlign val="superscript"/>
        <sz val="9"/>
        <color rgb="FF000000"/>
        <rFont val="Calibri"/>
        <family val="2"/>
        <scheme val="minor"/>
      </rPr>
      <t>(1)</t>
    </r>
  </si>
  <si>
    <r>
      <t xml:space="preserve">Total current assets </t>
    </r>
    <r>
      <rPr>
        <b/>
        <vertAlign val="superscript"/>
        <sz val="9"/>
        <color rgb="FF000000"/>
        <rFont val="Calibri"/>
        <family val="2"/>
        <scheme val="minor"/>
      </rPr>
      <t>(1)</t>
    </r>
  </si>
  <si>
    <r>
      <t xml:space="preserve">Total current liabilities </t>
    </r>
    <r>
      <rPr>
        <b/>
        <vertAlign val="superscript"/>
        <sz val="9"/>
        <color rgb="FF000000"/>
        <rFont val="Calibri"/>
        <family val="2"/>
        <scheme val="minor"/>
      </rPr>
      <t>(1)</t>
    </r>
  </si>
  <si>
    <r>
      <t xml:space="preserve">Total non-current liabilities </t>
    </r>
    <r>
      <rPr>
        <b/>
        <vertAlign val="superscript"/>
        <sz val="9"/>
        <color rgb="FF000000"/>
        <rFont val="Calibri"/>
        <family val="2"/>
        <scheme val="minor"/>
      </rPr>
      <t>(1)</t>
    </r>
  </si>
  <si>
    <r>
      <t xml:space="preserve">Total assets </t>
    </r>
    <r>
      <rPr>
        <b/>
        <vertAlign val="superscript"/>
        <sz val="9"/>
        <color rgb="FF000000"/>
        <rFont val="Calibri"/>
        <family val="2"/>
        <scheme val="minor"/>
      </rPr>
      <t>(1)</t>
    </r>
  </si>
  <si>
    <r>
      <t xml:space="preserve">Total liabilities </t>
    </r>
    <r>
      <rPr>
        <b/>
        <vertAlign val="superscript"/>
        <sz val="9"/>
        <color rgb="FF000000"/>
        <rFont val="Calibri"/>
        <family val="2"/>
        <scheme val="minor"/>
      </rPr>
      <t>(1)</t>
    </r>
  </si>
  <si>
    <r>
      <t xml:space="preserve">Total equity and liabilities </t>
    </r>
    <r>
      <rPr>
        <b/>
        <vertAlign val="superscript"/>
        <sz val="9"/>
        <color rgb="FF000000"/>
        <rFont val="Calibri"/>
        <family val="2"/>
        <scheme val="minor"/>
      </rPr>
      <t>(1)</t>
    </r>
  </si>
  <si>
    <t>Referred to as separately disclosed items (SDIs) in the Annual and Quarterly reports. These are income and costs that have been recognised in the income statement which management believes, due to their nature or size, should be disclosed separately to give a more comparable view of the year-on-year financial performance. Examples would be projects related to organisation effectiveness, M&amp;A, transformational inititives or capital structure changes, including debt refinancings.</t>
  </si>
  <si>
    <r>
      <t xml:space="preserve">Trade Receivables </t>
    </r>
    <r>
      <rPr>
        <vertAlign val="superscript"/>
        <sz val="9"/>
        <color theme="1"/>
        <rFont val="Calibri"/>
        <family val="2"/>
        <scheme val="minor"/>
      </rPr>
      <t>(2)</t>
    </r>
  </si>
  <si>
    <r>
      <t xml:space="preserve">Other Prepayments and Deferrals </t>
    </r>
    <r>
      <rPr>
        <vertAlign val="superscript"/>
        <sz val="9"/>
        <color theme="1"/>
        <rFont val="Calibri"/>
        <family val="2"/>
        <scheme val="minor"/>
      </rPr>
      <t>(4)</t>
    </r>
  </si>
  <si>
    <r>
      <t xml:space="preserve">Financial liability:  Factoring balance </t>
    </r>
    <r>
      <rPr>
        <vertAlign val="superscript"/>
        <sz val="9"/>
        <color theme="1"/>
        <rFont val="Calibri"/>
        <family val="2"/>
        <scheme val="minor"/>
      </rPr>
      <t>(3)</t>
    </r>
  </si>
  <si>
    <t xml:space="preserve">3) Restated amount in the Balance Sheet under "Long-term borrowings" and "Short-term borrowings". </t>
  </si>
  <si>
    <t>Memo:  Factoring Agreement</t>
  </si>
  <si>
    <r>
      <t xml:space="preserve">Cash flow from financing activities </t>
    </r>
    <r>
      <rPr>
        <vertAlign val="superscript"/>
        <sz val="9"/>
        <color theme="1"/>
        <rFont val="Calibri"/>
        <family val="2"/>
        <scheme val="minor"/>
      </rPr>
      <t>(3)</t>
    </r>
  </si>
  <si>
    <r>
      <t xml:space="preserve">Cash flow from change in working capital </t>
    </r>
    <r>
      <rPr>
        <vertAlign val="superscript"/>
        <sz val="9"/>
        <color theme="1"/>
        <rFont val="Calibri"/>
        <family val="2"/>
        <scheme val="minor"/>
      </rPr>
      <t>(2)</t>
    </r>
  </si>
  <si>
    <t>3) Acquisition multiple represents the ratio between the initial capital investment made to acquire a new customer, and the annualised adjusted EBITDA per subscriber. It is calculated as CPA divided by EPC, divided by 12.</t>
  </si>
  <si>
    <t>2) Portfolio services capex included other corporate capex (investments in R&amp;D, IT and premises) until 2017. Other corporate capex is reported separately ince 2018.</t>
  </si>
  <si>
    <t>D&amp;A and retirement of assets</t>
  </si>
  <si>
    <t>Net portfolio growth investment</t>
  </si>
  <si>
    <t>Other investing activities (acquisition of NCI, subsidiaries, other)</t>
  </si>
  <si>
    <t>Adjusted EBIT</t>
  </si>
  <si>
    <t>Adjusted EBITDA incl. SDIs</t>
  </si>
  <si>
    <t>Adjusted EBITDA margin incl. SDIs</t>
  </si>
  <si>
    <t>Earnings before interests and taxes.</t>
  </si>
  <si>
    <t>Earnings before interests, taxes, depreciation and amortisation, write-offs and separately disclosed items.</t>
  </si>
  <si>
    <t>Earnings before interests, taxes, depreciation and amortisation and write-offs.</t>
  </si>
  <si>
    <t>Margin of earnings before interests, taxes, depreciation and amortisation and write-offs.</t>
  </si>
  <si>
    <t>Memo:  One-off open balance with External Shareholders</t>
  </si>
  <si>
    <t xml:space="preserve">Adjusted EBIT </t>
  </si>
  <si>
    <t>Adjusted EBIT margin</t>
  </si>
  <si>
    <t>(-) Cash</t>
  </si>
  <si>
    <t>(+) Equity</t>
  </si>
  <si>
    <t>(+) Long-term borrowings</t>
  </si>
  <si>
    <t>(+) Short-term borrowings</t>
  </si>
  <si>
    <t>(-) Net tax assets and liabilities</t>
  </si>
  <si>
    <t xml:space="preserve">ROCE |  Annual </t>
  </si>
  <si>
    <t xml:space="preserve">Capital Employed </t>
  </si>
  <si>
    <t>(-) 2017 Dividend-related receivable</t>
  </si>
  <si>
    <t>(=) Capital employed</t>
  </si>
  <si>
    <t>Memo:  Derivatives</t>
  </si>
  <si>
    <t>FX forwards</t>
  </si>
  <si>
    <t>FX swaps</t>
  </si>
  <si>
    <t>Cross currency swaps</t>
  </si>
  <si>
    <t>Interest rate swaps</t>
  </si>
  <si>
    <t>Derivatives assets (current and non-current)</t>
  </si>
  <si>
    <t>Derivatives liabilities (current and non-current)</t>
  </si>
  <si>
    <t xml:space="preserve">Interest rate swaps </t>
  </si>
  <si>
    <t>Interest floor (tied to interest rate swaps)</t>
  </si>
  <si>
    <t>Interest rate floors</t>
  </si>
  <si>
    <t>Q1 2025</t>
  </si>
  <si>
    <t>Jan-Mar 25</t>
  </si>
  <si>
    <t>Updated as of Q1 2025</t>
  </si>
  <si>
    <t>2) Restated amount in the Cash Flow under "Cash flow from change in working capital" (change in trade receivables and change in other payables).  From Q1 2025 onwards the Company does not track this concept.</t>
  </si>
  <si>
    <t>3) Restated amount in the Cash Flow under "Cash flow from financing activities".  From Q1 2025 onwards the Company does not track this concept.</t>
  </si>
  <si>
    <t>4) Restated amount in the Balance Sheet under "Prepayments and accrued income", "Other non-current liabilities" and "Accrued expenses and deferred income". From Q1 2025 onwards the Company does not track this concept.</t>
  </si>
  <si>
    <t>Income statement: IFRS</t>
  </si>
  <si>
    <t>SDIs</t>
  </si>
  <si>
    <r>
      <t>Memo:  Intangibles related to the acquisition of Securitas Direct AB in 2011 (for Midholding) and to 2020 Group restructuring (for Topholding)</t>
    </r>
    <r>
      <rPr>
        <i/>
        <vertAlign val="superscript"/>
        <sz val="9"/>
        <color theme="1"/>
        <rFont val="Calibri"/>
        <family val="2"/>
        <scheme val="minor"/>
      </rPr>
      <t xml:space="preserve"> (5)</t>
    </r>
  </si>
  <si>
    <t>(-) Goodwill related to 2020 corporate reorganisation</t>
  </si>
  <si>
    <t>(-) Intangibles related to 2020 corporate reorganisation</t>
  </si>
  <si>
    <t>5) For Verisure Midholding AB, including acquired intangibles arising on the acquisition of Securitas Direct AB in 2011: Goodwill, Customer portfolio (acquired customer contracts) and Other intangible assets (technology rights, tradenames, etc.). For Verisure Group Topholding AB, including intangible assets recognised following a corporate reorganisation in 2020, where Verisure Group Topholding AB was incorporated and a change in control from an IFRS perspective occurred, resulting in the recognition of significant intangible assets at fair value at the time of transaction.</t>
  </si>
  <si>
    <r>
      <t xml:space="preserve">SDIs - EBITDA </t>
    </r>
    <r>
      <rPr>
        <vertAlign val="superscript"/>
        <sz val="9"/>
        <rFont val="Calibri"/>
        <family val="2"/>
        <scheme val="minor"/>
      </rPr>
      <t>(5)</t>
    </r>
  </si>
  <si>
    <t>Adjustment of Acquisition-related Items</t>
  </si>
  <si>
    <r>
      <t xml:space="preserve">SDIs - Retirement of Assets  </t>
    </r>
    <r>
      <rPr>
        <vertAlign val="superscript"/>
        <sz val="9"/>
        <rFont val="Calibri"/>
        <family val="2"/>
        <scheme val="minor"/>
      </rPr>
      <t>(6)</t>
    </r>
  </si>
  <si>
    <t>Reported EBITDA margin, %</t>
  </si>
  <si>
    <t>2) Restated amount in the Balance Sheet under "Trade and other receivables" and "Trade receivables", which conists of trade receivables and long-term prepaid interest expense from the factoring agreement.</t>
  </si>
  <si>
    <t>Midholding</t>
  </si>
  <si>
    <t>Topholding</t>
  </si>
  <si>
    <t>Earnings before interest, taxes, acquisition related items and separately disclosed items. Acquisition related items relate to amortisation and depreciation impact in operating profit related to the acquisition in 2020. This impact is excluded from operating profit to reflect the underlying business performance absent the acquisition. Separately disclosed items relate to other items affecting comparability included in EBIT (refer to seperate definition).</t>
  </si>
  <si>
    <r>
      <t xml:space="preserve">Annualised recurring revenue (ARR) </t>
    </r>
    <r>
      <rPr>
        <vertAlign val="superscript"/>
        <sz val="9"/>
        <color theme="1"/>
        <rFont val="Calibri"/>
        <family val="2"/>
        <scheme val="minor"/>
      </rPr>
      <t>(2)</t>
    </r>
  </si>
  <si>
    <r>
      <t xml:space="preserve">Portfolio services capex </t>
    </r>
    <r>
      <rPr>
        <vertAlign val="superscript"/>
        <sz val="9"/>
        <color theme="1"/>
        <rFont val="Calibri"/>
        <family val="2"/>
        <scheme val="minor"/>
      </rPr>
      <t>(3)</t>
    </r>
  </si>
  <si>
    <r>
      <t xml:space="preserve">Acquisition multiple </t>
    </r>
    <r>
      <rPr>
        <vertAlign val="superscript"/>
        <sz val="9"/>
        <color theme="1"/>
        <rFont val="Calibri"/>
        <family val="2"/>
        <scheme val="minor"/>
      </rPr>
      <t>(4)</t>
    </r>
  </si>
  <si>
    <r>
      <t xml:space="preserve">Adjacencies segment </t>
    </r>
    <r>
      <rPr>
        <b/>
        <vertAlign val="superscript"/>
        <sz val="9"/>
        <color rgb="FFC00000"/>
        <rFont val="Calibri"/>
        <family val="2"/>
        <scheme val="minor"/>
      </rPr>
      <t>(5)</t>
    </r>
  </si>
  <si>
    <r>
      <t xml:space="preserve">SDIs - EBITDA </t>
    </r>
    <r>
      <rPr>
        <vertAlign val="superscript"/>
        <sz val="9"/>
        <rFont val="Calibri"/>
        <family val="2"/>
        <scheme val="minor"/>
      </rPr>
      <t>(6)</t>
    </r>
  </si>
  <si>
    <r>
      <t xml:space="preserve">Other corporate capex </t>
    </r>
    <r>
      <rPr>
        <vertAlign val="superscript"/>
        <sz val="9"/>
        <color theme="1"/>
        <rFont val="Calibri"/>
        <family val="2"/>
        <scheme val="minor"/>
      </rPr>
      <t>(3)</t>
    </r>
  </si>
  <si>
    <r>
      <t xml:space="preserve">Right-of-use assets </t>
    </r>
    <r>
      <rPr>
        <vertAlign val="superscript"/>
        <sz val="9"/>
        <color theme="1"/>
        <rFont val="Calibri"/>
        <family val="2"/>
        <scheme val="minor"/>
      </rPr>
      <t>(9)</t>
    </r>
  </si>
  <si>
    <r>
      <t xml:space="preserve">Amortisation of lease liability </t>
    </r>
    <r>
      <rPr>
        <vertAlign val="superscript"/>
        <sz val="9"/>
        <color theme="1"/>
        <rFont val="Calibri"/>
        <family val="2"/>
        <scheme val="minor"/>
      </rPr>
      <t>(10)</t>
    </r>
  </si>
  <si>
    <r>
      <t xml:space="preserve">Change in working capital </t>
    </r>
    <r>
      <rPr>
        <vertAlign val="superscript"/>
        <sz val="9"/>
        <color theme="1"/>
        <rFont val="Calibri"/>
        <family val="2"/>
        <scheme val="minor"/>
      </rPr>
      <t>(11)</t>
    </r>
  </si>
  <si>
    <t>2) Annualised recurring revenue defined as Total Subscribers EoP * ARPU * 12. ARPU is primarily recurring subscription fees, plus a small element of additional services to existing customers.</t>
  </si>
  <si>
    <t>4) Acquisition multiple represents the ratio between the initial capital investment made to acquire a new customer, and the annualised adjusted EBITDA per subscriber. It is calculated as CPA divided by EPC, divided by 12.</t>
  </si>
  <si>
    <t>5) The Adjacencies segment mainly represents the sale of remote monitoring and assistance devices and services for senior citizens, as well as the sale of Arlo cameras and video surveillance services in retail and online channels across Europe.</t>
  </si>
  <si>
    <r>
      <t xml:space="preserve">Net debt per SFA (incl. IFRS 16) </t>
    </r>
    <r>
      <rPr>
        <vertAlign val="superscript"/>
        <sz val="9"/>
        <color theme="1"/>
        <rFont val="Calibri"/>
        <family val="2"/>
        <scheme val="minor"/>
      </rPr>
      <t>(9)</t>
    </r>
  </si>
  <si>
    <r>
      <t xml:space="preserve">Total net leverage </t>
    </r>
    <r>
      <rPr>
        <vertAlign val="superscript"/>
        <sz val="9"/>
        <color theme="1"/>
        <rFont val="Calibri"/>
        <family val="2"/>
        <scheme val="minor"/>
      </rPr>
      <t>(9)</t>
    </r>
  </si>
  <si>
    <t>2) Refer to Note 1 “Accounting Policies” in the 2024 full year report. The Group has restated the 2020-2023 consolidated statement of financial position and consolidated statement of cash flows to correctly reflect under IFRS9 a pre-existing factoring agreement with a financial institution, where a contractual term changed in 2020. There is no impact on the consolidated income statement or on shareholder’s equity.</t>
  </si>
  <si>
    <t>3) Restated amount in the Balance Sheet under "Trade and other receivables" and "Trade receivables", which conists of trade receivables and long-term prepaid interest expense from the factoring agreement.</t>
  </si>
  <si>
    <t xml:space="preserve">4) Restated amount in the Balance Sheet under "Long-term borrowings" and "Short-term borrowings". </t>
  </si>
  <si>
    <t>5) Restated amount in the Balance Sheet under "Prepayments and accrued income", "Other non-current liabilities" and "Accrued expenses and deferred income".</t>
  </si>
  <si>
    <t>6) For Verisure Midholding AB, including acquired intangibles arising on the acquisition of Securitas Direct AB in 2011: Goodwill, Customer portfolio (acquired customer contracts) and Other intangible assets (technology rights, tradenames, etc.). For Verisure Group Topholding AB, including intangible assets recognised following a corporate reorganisation in 2020, where Verisure Group Topholding AB was incorporated and a change in control from an IFRS perspective occurred, resulting in the recognition of significant intangible assets at fair value at the time of transaction.</t>
  </si>
  <si>
    <r>
      <t xml:space="preserve">Trade and other receivables </t>
    </r>
    <r>
      <rPr>
        <vertAlign val="superscript"/>
        <sz val="9"/>
        <color theme="1"/>
        <rFont val="Calibri"/>
        <family val="2"/>
        <scheme val="minor"/>
      </rPr>
      <t>(2)</t>
    </r>
  </si>
  <si>
    <r>
      <t xml:space="preserve">Total non-current assets </t>
    </r>
    <r>
      <rPr>
        <b/>
        <vertAlign val="superscript"/>
        <sz val="9"/>
        <color theme="1"/>
        <rFont val="Calibri"/>
        <family val="2"/>
        <scheme val="minor"/>
      </rPr>
      <t>(2)</t>
    </r>
  </si>
  <si>
    <r>
      <t xml:space="preserve">Trade receivables </t>
    </r>
    <r>
      <rPr>
        <vertAlign val="superscript"/>
        <sz val="9"/>
        <color theme="1"/>
        <rFont val="Calibri"/>
        <family val="2"/>
        <scheme val="minor"/>
      </rPr>
      <t>(2)</t>
    </r>
  </si>
  <si>
    <r>
      <t xml:space="preserve">Prepayments and accrued income </t>
    </r>
    <r>
      <rPr>
        <vertAlign val="superscript"/>
        <sz val="9"/>
        <color theme="1"/>
        <rFont val="Calibri"/>
        <family val="2"/>
        <scheme val="minor"/>
      </rPr>
      <t>(2)</t>
    </r>
  </si>
  <si>
    <r>
      <t xml:space="preserve">Total current assets </t>
    </r>
    <r>
      <rPr>
        <b/>
        <vertAlign val="superscript"/>
        <sz val="9"/>
        <color theme="1"/>
        <rFont val="Calibri"/>
        <family val="2"/>
        <scheme val="minor"/>
      </rPr>
      <t>(2)</t>
    </r>
  </si>
  <si>
    <r>
      <t xml:space="preserve">Total assets </t>
    </r>
    <r>
      <rPr>
        <b/>
        <vertAlign val="superscript"/>
        <sz val="9"/>
        <color theme="1"/>
        <rFont val="Calibri"/>
        <family val="2"/>
        <scheme val="minor"/>
      </rPr>
      <t>(2)</t>
    </r>
  </si>
  <si>
    <r>
      <t xml:space="preserve">Long-term borrowings </t>
    </r>
    <r>
      <rPr>
        <vertAlign val="superscript"/>
        <sz val="9"/>
        <color theme="1"/>
        <rFont val="Calibri"/>
        <family val="2"/>
        <scheme val="minor"/>
      </rPr>
      <t>(2)</t>
    </r>
  </si>
  <si>
    <r>
      <t xml:space="preserve">Other non-current liabilities </t>
    </r>
    <r>
      <rPr>
        <vertAlign val="superscript"/>
        <sz val="9"/>
        <color theme="1"/>
        <rFont val="Calibri"/>
        <family val="2"/>
        <scheme val="minor"/>
      </rPr>
      <t>(2)</t>
    </r>
  </si>
  <si>
    <r>
      <t xml:space="preserve">Total non-current liabilities </t>
    </r>
    <r>
      <rPr>
        <b/>
        <vertAlign val="superscript"/>
        <sz val="9"/>
        <color theme="1"/>
        <rFont val="Calibri"/>
        <family val="2"/>
        <scheme val="minor"/>
      </rPr>
      <t>(2)</t>
    </r>
  </si>
  <si>
    <r>
      <t xml:space="preserve">Short-term borrowings </t>
    </r>
    <r>
      <rPr>
        <vertAlign val="superscript"/>
        <sz val="9"/>
        <color theme="1"/>
        <rFont val="Calibri"/>
        <family val="2"/>
        <scheme val="minor"/>
      </rPr>
      <t>(2)</t>
    </r>
  </si>
  <si>
    <r>
      <t xml:space="preserve">Accrued expenses and deferred income </t>
    </r>
    <r>
      <rPr>
        <vertAlign val="superscript"/>
        <sz val="9"/>
        <color theme="1"/>
        <rFont val="Calibri"/>
        <family val="2"/>
        <scheme val="minor"/>
      </rPr>
      <t>(2)</t>
    </r>
  </si>
  <si>
    <r>
      <t xml:space="preserve">Total current liabilities </t>
    </r>
    <r>
      <rPr>
        <b/>
        <vertAlign val="superscript"/>
        <sz val="9"/>
        <color theme="1"/>
        <rFont val="Calibri"/>
        <family val="2"/>
        <scheme val="minor"/>
      </rPr>
      <t>(2)</t>
    </r>
  </si>
  <si>
    <r>
      <t xml:space="preserve">Total liabilities </t>
    </r>
    <r>
      <rPr>
        <b/>
        <vertAlign val="superscript"/>
        <sz val="9"/>
        <color theme="1"/>
        <rFont val="Calibri"/>
        <family val="2"/>
        <scheme val="minor"/>
      </rPr>
      <t>(2)</t>
    </r>
  </si>
  <si>
    <r>
      <t xml:space="preserve">Total equity and liabilities </t>
    </r>
    <r>
      <rPr>
        <b/>
        <vertAlign val="superscript"/>
        <sz val="9"/>
        <color theme="1"/>
        <rFont val="Calibri"/>
        <family val="2"/>
        <scheme val="minor"/>
      </rPr>
      <t>(2)</t>
    </r>
  </si>
  <si>
    <r>
      <t xml:space="preserve">Trade Receivables </t>
    </r>
    <r>
      <rPr>
        <vertAlign val="superscript"/>
        <sz val="9"/>
        <color theme="1"/>
        <rFont val="Calibri"/>
        <family val="2"/>
        <scheme val="minor"/>
      </rPr>
      <t>(3)</t>
    </r>
  </si>
  <si>
    <r>
      <t xml:space="preserve">Financial liability:  Factoring balance </t>
    </r>
    <r>
      <rPr>
        <vertAlign val="superscript"/>
        <sz val="9"/>
        <color theme="1"/>
        <rFont val="Calibri"/>
        <family val="2"/>
        <scheme val="minor"/>
      </rPr>
      <t>(4)</t>
    </r>
  </si>
  <si>
    <r>
      <t xml:space="preserve">Other Prepayments and Deferrals </t>
    </r>
    <r>
      <rPr>
        <vertAlign val="superscript"/>
        <sz val="9"/>
        <color theme="1"/>
        <rFont val="Calibri"/>
        <family val="2"/>
        <scheme val="minor"/>
      </rPr>
      <t>(5)</t>
    </r>
  </si>
  <si>
    <t>3) Restated amount in the Cash Flow under "Cash flow from change in working capital" (change in trade receivables and change in other payables).</t>
  </si>
  <si>
    <t>4) Restated amount in the Cash Flow under "Cash flow from financing activities".</t>
  </si>
  <si>
    <r>
      <t xml:space="preserve">Change in trade receivables </t>
    </r>
    <r>
      <rPr>
        <vertAlign val="superscript"/>
        <sz val="9"/>
        <color theme="1"/>
        <rFont val="Calibri"/>
        <family val="2"/>
        <scheme val="minor"/>
      </rPr>
      <t>(2)</t>
    </r>
  </si>
  <si>
    <r>
      <t xml:space="preserve">Change in other payables </t>
    </r>
    <r>
      <rPr>
        <vertAlign val="superscript"/>
        <sz val="9"/>
        <color theme="1"/>
        <rFont val="Calibri"/>
        <family val="2"/>
        <scheme val="minor"/>
      </rPr>
      <t>(2)</t>
    </r>
  </si>
  <si>
    <r>
      <t xml:space="preserve">Cash flow from change in working capital </t>
    </r>
    <r>
      <rPr>
        <i/>
        <vertAlign val="superscript"/>
        <sz val="9"/>
        <color theme="1"/>
        <rFont val="Calibri"/>
        <family val="2"/>
        <scheme val="minor"/>
      </rPr>
      <t>(2)</t>
    </r>
  </si>
  <si>
    <r>
      <t xml:space="preserve">Cash flow from operating activities </t>
    </r>
    <r>
      <rPr>
        <b/>
        <vertAlign val="superscript"/>
        <sz val="9"/>
        <color theme="1"/>
        <rFont val="Calibri"/>
        <family val="2"/>
        <scheme val="minor"/>
      </rPr>
      <t>(2)</t>
    </r>
  </si>
  <si>
    <r>
      <t xml:space="preserve">Change in borrowings </t>
    </r>
    <r>
      <rPr>
        <vertAlign val="superscript"/>
        <sz val="9"/>
        <color theme="1"/>
        <rFont val="Calibri"/>
        <family val="2"/>
        <scheme val="minor"/>
      </rPr>
      <t>(2)</t>
    </r>
  </si>
  <si>
    <r>
      <t xml:space="preserve">Cash flow from financing activities </t>
    </r>
    <r>
      <rPr>
        <b/>
        <vertAlign val="superscript"/>
        <sz val="9"/>
        <color theme="1"/>
        <rFont val="Calibri"/>
        <family val="2"/>
        <scheme val="minor"/>
      </rPr>
      <t>(2)</t>
    </r>
  </si>
  <si>
    <r>
      <t xml:space="preserve">Cash flow from change in working capital </t>
    </r>
    <r>
      <rPr>
        <vertAlign val="superscript"/>
        <sz val="9"/>
        <color theme="1"/>
        <rFont val="Calibri"/>
        <family val="2"/>
        <scheme val="minor"/>
      </rPr>
      <t>(3)</t>
    </r>
  </si>
  <si>
    <r>
      <t xml:space="preserve">Cash flow from financing activities </t>
    </r>
    <r>
      <rPr>
        <vertAlign val="superscript"/>
        <sz val="9"/>
        <color theme="1"/>
        <rFont val="Calibri"/>
        <family val="2"/>
        <scheme val="minor"/>
      </rPr>
      <t>(4)</t>
    </r>
  </si>
  <si>
    <t>2) Includes MtM of Interest Rate Swaps and Cross-currency swaps. Excludes FX forwards and FX swaps.</t>
  </si>
  <si>
    <t>Reported Income Statement  |  Annual</t>
  </si>
  <si>
    <t>Adjusted EBIT margin, %</t>
  </si>
  <si>
    <r>
      <t xml:space="preserve">SDIs - EBITDA add-back </t>
    </r>
    <r>
      <rPr>
        <vertAlign val="superscript"/>
        <sz val="9"/>
        <color theme="1"/>
        <rFont val="Calibri"/>
        <family val="2"/>
        <scheme val="minor"/>
      </rPr>
      <t>(2)</t>
    </r>
  </si>
  <si>
    <r>
      <t xml:space="preserve">SDIs - EBITDA </t>
    </r>
    <r>
      <rPr>
        <vertAlign val="superscript"/>
        <sz val="9"/>
        <rFont val="Calibri"/>
        <family val="2"/>
        <scheme val="minor"/>
      </rPr>
      <t>(2)</t>
    </r>
  </si>
  <si>
    <t>Reported Income Statement  |  Quarterly</t>
  </si>
  <si>
    <r>
      <t xml:space="preserve">SDIs - EBITDA add-back </t>
    </r>
    <r>
      <rPr>
        <vertAlign val="superscript"/>
        <sz val="9"/>
        <color theme="1"/>
        <rFont val="Calibri"/>
        <family val="2"/>
        <scheme val="minor"/>
      </rPr>
      <t>(1)</t>
    </r>
  </si>
  <si>
    <r>
      <t xml:space="preserve">SDIs - EBITDA </t>
    </r>
    <r>
      <rPr>
        <vertAlign val="superscript"/>
        <sz val="9"/>
        <rFont val="Calibri"/>
        <family val="2"/>
        <scheme val="minor"/>
      </rPr>
      <t>(1)</t>
    </r>
  </si>
  <si>
    <r>
      <t xml:space="preserve">SDIs - Retirement of Assets </t>
    </r>
    <r>
      <rPr>
        <vertAlign val="superscript"/>
        <sz val="9"/>
        <rFont val="Calibri"/>
        <family val="2"/>
        <scheme val="minor"/>
      </rPr>
      <t>(2)</t>
    </r>
  </si>
  <si>
    <r>
      <t xml:space="preserve">Adjustment of Acquisition-related items </t>
    </r>
    <r>
      <rPr>
        <vertAlign val="superscript"/>
        <sz val="9"/>
        <color theme="1"/>
        <rFont val="Calibri"/>
        <family val="2"/>
        <scheme val="minor"/>
      </rPr>
      <t>(3)</t>
    </r>
  </si>
  <si>
    <r>
      <t xml:space="preserve">Adjustment of Acquisition-related Items </t>
    </r>
    <r>
      <rPr>
        <vertAlign val="superscript"/>
        <sz val="9"/>
        <rFont val="Calibri"/>
        <family val="2"/>
        <scheme val="minor"/>
      </rPr>
      <t>(7)</t>
    </r>
  </si>
  <si>
    <r>
      <t>Net debt per SFA (excl. IFRS 16)</t>
    </r>
    <r>
      <rPr>
        <vertAlign val="superscript"/>
        <sz val="9"/>
        <color theme="1"/>
        <rFont val="Calibri"/>
        <family val="2"/>
        <scheme val="minor"/>
      </rPr>
      <t xml:space="preserve"> (8)</t>
    </r>
  </si>
  <si>
    <r>
      <t xml:space="preserve">Net debt per SFA (incl. IFRS 16) </t>
    </r>
    <r>
      <rPr>
        <vertAlign val="superscript"/>
        <sz val="9"/>
        <color theme="1"/>
        <rFont val="Calibri"/>
        <family val="2"/>
        <scheme val="minor"/>
      </rPr>
      <t>(8)</t>
    </r>
  </si>
  <si>
    <r>
      <t xml:space="preserve">Total net leverage </t>
    </r>
    <r>
      <rPr>
        <vertAlign val="superscript"/>
        <sz val="9"/>
        <color theme="1"/>
        <rFont val="Calibri"/>
        <family val="2"/>
        <scheme val="minor"/>
      </rPr>
      <t>(8)</t>
    </r>
  </si>
  <si>
    <r>
      <t xml:space="preserve">Amortisation of lease liability </t>
    </r>
    <r>
      <rPr>
        <vertAlign val="superscript"/>
        <sz val="9"/>
        <color theme="1"/>
        <rFont val="Calibri"/>
        <family val="2"/>
        <scheme val="minor"/>
      </rPr>
      <t>(9)</t>
    </r>
  </si>
  <si>
    <r>
      <t xml:space="preserve">Change in working capital </t>
    </r>
    <r>
      <rPr>
        <vertAlign val="superscript"/>
        <sz val="9"/>
        <color theme="1"/>
        <rFont val="Calibri"/>
        <family val="2"/>
        <scheme val="minor"/>
      </rPr>
      <t>(10)</t>
    </r>
  </si>
  <si>
    <r>
      <t xml:space="preserve">Right-of-use assets </t>
    </r>
    <r>
      <rPr>
        <vertAlign val="superscript"/>
        <sz val="9"/>
        <color theme="1"/>
        <rFont val="Calibri"/>
        <family val="2"/>
        <scheme val="minor"/>
      </rPr>
      <t>(10)</t>
    </r>
  </si>
  <si>
    <t>Revenue to Operating Profit Bridge |  Annual</t>
  </si>
  <si>
    <t>3) Portfolio services capex included other corporate capex (investments in R&amp;D, IT and premises) until 2017. Other corporate capex is reported separately since 2018.</t>
  </si>
  <si>
    <r>
      <t xml:space="preserve">SDIs - retirement of assets </t>
    </r>
    <r>
      <rPr>
        <vertAlign val="superscript"/>
        <sz val="9"/>
        <rFont val="Calibri"/>
        <family val="2"/>
        <scheme val="minor"/>
      </rPr>
      <t>(7)</t>
    </r>
  </si>
  <si>
    <r>
      <t xml:space="preserve">Adjustment of acquisition-related Items </t>
    </r>
    <r>
      <rPr>
        <vertAlign val="superscript"/>
        <sz val="9"/>
        <rFont val="Calibri"/>
        <family val="2"/>
        <scheme val="minor"/>
      </rPr>
      <t>(8)</t>
    </r>
  </si>
  <si>
    <r>
      <t xml:space="preserve">SDIs - retirement of assets  </t>
    </r>
    <r>
      <rPr>
        <vertAlign val="superscript"/>
        <sz val="9"/>
        <rFont val="Calibri"/>
        <family val="2"/>
        <scheme val="minor"/>
      </rPr>
      <t>(7)</t>
    </r>
  </si>
  <si>
    <t>Adjustment of acquisition-related Items</t>
  </si>
  <si>
    <r>
      <t>Net debt per SFA (excl. IFRS 16)</t>
    </r>
    <r>
      <rPr>
        <vertAlign val="superscript"/>
        <sz val="9"/>
        <color theme="1"/>
        <rFont val="Calibri"/>
        <family val="2"/>
        <scheme val="minor"/>
      </rPr>
      <t xml:space="preserve"> (9)</t>
    </r>
  </si>
  <si>
    <t>Verisure Group Topholding AB Trending Schedule</t>
  </si>
  <si>
    <r>
      <t xml:space="preserve">Reporting entity </t>
    </r>
    <r>
      <rPr>
        <i/>
        <vertAlign val="superscript"/>
        <sz val="9"/>
        <color theme="0" tint="-0.499984740745262"/>
        <rFont val="Calibri"/>
        <family val="2"/>
        <scheme val="minor"/>
      </rPr>
      <t>(1)</t>
    </r>
  </si>
  <si>
    <t>Reporting entity</t>
  </si>
  <si>
    <t>1) Trending schedule reflects Verisure Midholding AB ("Midholding") figures prior to 2021 and Verisure Group Topholding AB ("Topholding") figures from 2021 onwards. At the end of 2020, Topholding was incorporated and became the new sole shareholder of Midholding . The main difference between Midholding and Topholding’s reported figures is that the latter recognised relevant acquisition-related intangible assets (mainly Goodwill, Customer Portfolio and Other Intangible Assets) in the Balance Sheet at fair value at the time of the incorporation, along with the corresponding increase in (mostly) Equity. This translates into higher reported D&amp;A in Topholding (as a result of the amortisation of the acquisition-related intangible assets) which in turn leads to differences in operating profit and net income in the Income Statement. The underlying business performance remains unchanged between the entities.</t>
  </si>
  <si>
    <r>
      <t xml:space="preserve">Portfolio services capex </t>
    </r>
    <r>
      <rPr>
        <vertAlign val="superscript"/>
        <sz val="9"/>
        <color theme="1"/>
        <rFont val="Calibri"/>
        <family val="2"/>
        <scheme val="minor"/>
      </rPr>
      <t>(3)</t>
    </r>
    <r>
      <rPr>
        <sz val="9"/>
        <color theme="1"/>
        <rFont val="Calibri"/>
        <family val="2"/>
        <scheme val="minor"/>
      </rPr>
      <t xml:space="preserve"> / Portfolio services revenue</t>
    </r>
  </si>
  <si>
    <r>
      <t xml:space="preserve">Portfolio services capex </t>
    </r>
    <r>
      <rPr>
        <vertAlign val="superscript"/>
        <sz val="9"/>
        <color theme="1"/>
        <rFont val="Calibri"/>
        <family val="2"/>
        <scheme val="minor"/>
      </rPr>
      <t>(2)</t>
    </r>
    <r>
      <rPr>
        <sz val="9"/>
        <color theme="1"/>
        <rFont val="Calibri"/>
        <family val="2"/>
        <scheme val="minor"/>
      </rPr>
      <t xml:space="preserve"> / Portfolio services revenue</t>
    </r>
  </si>
  <si>
    <r>
      <t xml:space="preserve">SDIs - retirement of assets </t>
    </r>
    <r>
      <rPr>
        <vertAlign val="superscript"/>
        <sz val="9"/>
        <rFont val="Calibri"/>
        <family val="2"/>
        <scheme val="minor"/>
      </rPr>
      <t>(3)</t>
    </r>
  </si>
  <si>
    <r>
      <t xml:space="preserve">Adjustment of acquisition-related items </t>
    </r>
    <r>
      <rPr>
        <vertAlign val="superscript"/>
        <sz val="9"/>
        <color theme="1"/>
        <rFont val="Calibri"/>
        <family val="2"/>
        <scheme val="minor"/>
      </rPr>
      <t>(4)</t>
    </r>
  </si>
  <si>
    <r>
      <t xml:space="preserve">Capital employed AoP for ROCE </t>
    </r>
    <r>
      <rPr>
        <sz val="9"/>
        <color theme="1"/>
        <rFont val="Calibri"/>
        <family val="2"/>
        <scheme val="minor"/>
      </rPr>
      <t>(Avg. of quarterly balances for the year)</t>
    </r>
  </si>
  <si>
    <r>
      <t xml:space="preserve">(+/-) Derivatives (related to financing structure) </t>
    </r>
    <r>
      <rPr>
        <vertAlign val="superscript"/>
        <sz val="9"/>
        <color theme="1"/>
        <rFont val="Calibri"/>
        <family val="2"/>
        <scheme val="minor"/>
      </rPr>
      <t>(2)</t>
    </r>
  </si>
  <si>
    <t>3) ROCE defined as LTM EBIT / Average capital employed in the last four quarters.</t>
  </si>
  <si>
    <r>
      <t xml:space="preserve">ROCE </t>
    </r>
    <r>
      <rPr>
        <b/>
        <vertAlign val="superscript"/>
        <sz val="9"/>
        <color theme="1"/>
        <rFont val="Calibri"/>
        <family val="2"/>
        <scheme val="minor"/>
      </rPr>
      <t>(3)</t>
    </r>
  </si>
  <si>
    <t>YoY growth</t>
  </si>
  <si>
    <t xml:space="preserve">Cash Conversion |  Annual </t>
  </si>
  <si>
    <r>
      <t xml:space="preserve">Reporting Entity </t>
    </r>
    <r>
      <rPr>
        <i/>
        <vertAlign val="superscript"/>
        <sz val="9"/>
        <color theme="0" tint="-0.499984740745262"/>
        <rFont val="Calibri"/>
        <family val="2"/>
        <scheme val="minor"/>
      </rPr>
      <t>(1)</t>
    </r>
  </si>
  <si>
    <t xml:space="preserve">Adjusted portfolio operating cash flow before customer acquisition </t>
  </si>
  <si>
    <t>Attriton replacement investment</t>
  </si>
  <si>
    <t>Portfolio growth investment</t>
  </si>
  <si>
    <t>Adjusted operating cash flow</t>
  </si>
  <si>
    <t>Cash conversion (%)</t>
  </si>
  <si>
    <t>Adjusted operating cash flow excluding change in working capital</t>
  </si>
  <si>
    <t>Cash conversion excluding change in working capital (%)</t>
  </si>
  <si>
    <t>Adjusted operating cash flow before portfolio growth</t>
  </si>
  <si>
    <t>3) Refer to Note 1 “Accounting Policies” in the 2024 full year report. The Group has restated the 2020-2023 consolidated statement of financial position and consolidated statement of cash flows to correctly reflect under IFRS9 a pre-existing factoring agreement with a financial institution, where a contractual term changed in 2020. There is no impact on the consolidated income statement or on shareholder’s equity.</t>
  </si>
  <si>
    <t>4) Until 2018 operating lease costs were reported as operating expenses above EBITDA. From 2019 onwards, the Group adopted IFRS16 accounting guidelines. More information can be found in Note 11 of Verisure´s Annual Report.</t>
  </si>
  <si>
    <r>
      <t xml:space="preserve">Change in working capital </t>
    </r>
    <r>
      <rPr>
        <vertAlign val="superscript"/>
        <sz val="9"/>
        <color theme="1"/>
        <rFont val="Calibri"/>
        <family val="2"/>
        <scheme val="minor"/>
      </rPr>
      <t>(3)</t>
    </r>
  </si>
  <si>
    <r>
      <t xml:space="preserve">Amortisation of lease liability </t>
    </r>
    <r>
      <rPr>
        <vertAlign val="superscript"/>
        <sz val="9"/>
        <color theme="1"/>
        <rFont val="Calibri"/>
        <family val="2"/>
        <scheme val="minor"/>
      </rPr>
      <t>(4)</t>
    </r>
  </si>
  <si>
    <t>Our Portfolio services segment provides a professional security service to our over 5.7 million customers as of March 31, 2025 for a monthly subscription fee. Our service includes professional installation, 24/7 monitoring, expert verification and response, customer care, maintenance, and technical support to existing customers.</t>
  </si>
  <si>
    <t>3) SDIs - retirement of assets mainly include write-offs of a capitalised R&amp;D project.</t>
  </si>
  <si>
    <t>7) SDIs - retirement of assets mainly include write-offs of a capitalised R&amp;D project.</t>
  </si>
  <si>
    <t>2) SDIs - retirement of assets mainly include write-offs of a capitalised R&amp;D project.</t>
  </si>
  <si>
    <t>6) SDIs - retirement of assets mainly include write-offs of a capitalised R&amp;D project.</t>
  </si>
  <si>
    <t xml:space="preserve">4) Adjustment of acquisition-related items mainly includes amortisation of acquisition-related intangible assets, primarily related to customer portfolio intangibles acquired in 2011 from Securitas Direct Group (in the case of Midholding numbers) and to the amortisation of acquired intangible assets recognised after a Group transaction in 2020 (in the case of Topholding numbers). </t>
  </si>
  <si>
    <t xml:space="preserve">7) Adjustment of acquisition-related items mainly includes the amortisation of acquired intangible assets recognised after a Group transaction in 2020. </t>
  </si>
  <si>
    <t>3) Adjustment of acquisition-related items mainly includes the amortisation of acquired intangible assets recognised after a Group transaction in 2020.</t>
  </si>
  <si>
    <t xml:space="preserve">9)  Definitions as per our Senior Facility Agreement (SFA) where the KPIs is calculated based on numbers fromVerisure Midholding Group. Total net leverage ratio is calculated excl. IFRS 16 leases until 2020. From 2021 onwards, total net leverage ratio is calculated incl. IFRS 16 leases. Leverage based on Last 2 Quarters Annualised adjusted EBITDA. Factoring arrangement not included.  </t>
  </si>
  <si>
    <t>8) Net debt per SFA is calculated and presented based on the contractual terms on Midholding Group level. Total net leverage ratio is calculated excl. IFRS 16 leases until 2020. From 2021 onwards, total net leverage ratio is calculated incl. IFRS 16 leases. Leverage based on Last 2 Quarters Annualised adjusted EBITDA. Factoring arrangement not included.</t>
  </si>
  <si>
    <t>8) Adjustment of acquisition-related items mainly includes amortisation of acquisition-related intangible assets, primarily related to customer portfolio intangibles acquired in 2011 from Securitas Direct Group (in the case of Midholding numbers) and to the amortisation of acquired intangible assets recognised after a Group transaction in 2020 (in the case of Topholding numbers). See note 1 of the Topholding 2024 annual report for additional details.</t>
  </si>
  <si>
    <t>10) Until 2018 operating lease costs were reported as operating expenses above EBITDA. From 2019 onwards, the Group adopted IFRS16 leases. More information can be found in Note 11 of Verisure´s Annual Report.</t>
  </si>
  <si>
    <t>9) Until 2018 operating lease costs were reported as operating expenses above EBITDA. From 2019 onwards, the Group adopted IFRS16. More information can be found in Note 11 of Verisure´s Annual Report.</t>
  </si>
  <si>
    <t>11) Refer to note 1 of the Midholding 2024 full year report. The Group has restated the 2020-2023 consolidated statement of financial position and consolidated statement of cash flows to correctly reflect under IFRS9 a pre-existing factoring agreement with a financial institution, where a contractual term changed in 2020. There is no impact on the consolidated income statement or on shareholder’s equity.</t>
  </si>
  <si>
    <t>10) Refer to note 1 of the Midholding 2024 full year report. The Group has restated the 2020-2023 consolidated statement of financial position and consolidated statement of cash flows to correctly reflect under IFRS9 a pre-existing factoring agreement with a financial institution, where a contractual term changed in 2020. There is no impact on the consolidated income statement or on shareholder’s equity.</t>
  </si>
  <si>
    <t>7) Factoring balance included under "Short-term borrowings".</t>
  </si>
  <si>
    <r>
      <t xml:space="preserve">Short-term borrowings </t>
    </r>
    <r>
      <rPr>
        <vertAlign val="superscript"/>
        <sz val="9"/>
        <rFont val="Calibri"/>
        <family val="2"/>
        <scheme val="minor"/>
      </rPr>
      <t>(7)</t>
    </r>
  </si>
  <si>
    <r>
      <t xml:space="preserve">Long-term borrowings </t>
    </r>
    <r>
      <rPr>
        <vertAlign val="superscript"/>
        <sz val="9"/>
        <rFont val="Calibri"/>
        <family val="2"/>
        <scheme val="minor"/>
      </rPr>
      <t>(7)</t>
    </r>
  </si>
  <si>
    <t>7) Factoring balance included under "Long-term borrowings".</t>
  </si>
  <si>
    <r>
      <t xml:space="preserve">Short-term borrowings </t>
    </r>
    <r>
      <rPr>
        <vertAlign val="superscript"/>
        <sz val="9"/>
        <rFont val="Calibri"/>
        <family val="2"/>
        <scheme val="minor"/>
      </rPr>
      <t>(8)</t>
    </r>
  </si>
  <si>
    <t>8) Factoring balance included under "Short-term borrowings".</t>
  </si>
  <si>
    <r>
      <t xml:space="preserve">Trade and other receivables </t>
    </r>
    <r>
      <rPr>
        <vertAlign val="superscript"/>
        <sz val="9"/>
        <color theme="1"/>
        <rFont val="Calibri"/>
        <family val="2"/>
        <scheme val="minor"/>
      </rPr>
      <t>(9)</t>
    </r>
  </si>
  <si>
    <t xml:space="preserve">9) In 2017, an open balance with External Shareholders was reported in the Balance Sheet under "Trade and other receivables" related to a one-off dividend paid by the Company that year. </t>
  </si>
  <si>
    <r>
      <t xml:space="preserve">Long-term borrowings </t>
    </r>
    <r>
      <rPr>
        <vertAlign val="superscript"/>
        <sz val="9"/>
        <rFont val="Calibri"/>
        <family val="2"/>
        <scheme val="minor"/>
      </rPr>
      <t>(6)</t>
    </r>
  </si>
  <si>
    <t>6) Factoring balance included under "Long-term borrowings".</t>
  </si>
  <si>
    <t>2) Refer to Note 1 “Accounting Policies” in the 2024 Midholding full year report. The Group has restated the 2020-2023 consolidated statement of financial position and consolidated statement of cash flows to correctly reflect under IFRS9 a pre-existing factoring agreement with a financial institution, where a contractual term changed in 2020. There is no impact on the consolidated income statement or on shareholder’s equity.</t>
  </si>
  <si>
    <t>1) Refer to Note 1 “Accounting Policies” in the 2024 Midholding full year report. The Group has restated the Q1 2022 - Q3 2024 consolidated statement of financial position and consolidated statement of cash flows to correctly reflect under IFRS9 a pre-existing factoring agreement with a financial institution, where a contractual term changed in 2020. There is no impact on the consolidated income statement or on shareholder’s equity.</t>
  </si>
  <si>
    <r>
      <t>Memo:  Factoring Agreement Restatement</t>
    </r>
    <r>
      <rPr>
        <i/>
        <sz val="9"/>
        <rFont val="Calibri"/>
        <family val="2"/>
        <scheme val="minor"/>
      </rPr>
      <t xml:space="preserve"> </t>
    </r>
    <r>
      <rPr>
        <i/>
        <vertAlign val="superscript"/>
        <sz val="9"/>
        <rFont val="Calibri"/>
        <family val="2"/>
        <scheme val="minor"/>
      </rPr>
      <t>(2)</t>
    </r>
  </si>
  <si>
    <r>
      <t>Memo:  Factoring Agreement Restatement</t>
    </r>
    <r>
      <rPr>
        <i/>
        <sz val="9"/>
        <rFont val="Calibri"/>
        <family val="2"/>
        <scheme val="minor"/>
      </rPr>
      <t xml:space="preserve"> </t>
    </r>
    <r>
      <rPr>
        <i/>
        <vertAlign val="superscript"/>
        <sz val="9"/>
        <rFont val="Calibri"/>
        <family val="2"/>
        <scheme val="minor"/>
      </rPr>
      <t>(1)</t>
    </r>
  </si>
  <si>
    <t>Memo:  Factoring Agreement Balances</t>
  </si>
  <si>
    <t xml:space="preserve">6) SDIs - EBITDA mainly include one-off transformational projects and restructuring costs. </t>
  </si>
  <si>
    <t xml:space="preserve">2) SDIs - EBITDA mainly include one-off transformational projects and restructuring costs. </t>
  </si>
  <si>
    <t xml:space="preserve">5) SDIs - EBITDA mainly include one-off transformational projects and restructuring costs. </t>
  </si>
  <si>
    <t xml:space="preserve">1) SDIs - EBITDA mainly include one-off transformational projects and restructuring costs.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</si>
</sst>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3" formatCode="_(* #,##0.00_);_(* \(#,##0.00\);_(* &quot;-&quot;??_);_(@_)"/>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0.0%"/>
    <numFmt numFmtId="169" formatCode="_-* #,##0\ _€_-;\-* #,##0\ _€_-;_-* &quot;-&quot;\ _€_-;_-@_-"/>
    <numFmt numFmtId="170" formatCode="_-* #,##0.00\ _€_-;\-* #,##0.00\ _€_-;_-* &quot;-&quot;??\ _€_-;_-@_-"/>
    <numFmt numFmtId="171" formatCode="* #,##0_);* \(#,##0\);&quot;-&quot;??_);@"/>
    <numFmt numFmtId="172" formatCode="* \(#,##0\);* #,##0_);&quot;-&quot;??_);@"/>
    <numFmt numFmtId="173" formatCode="#,##0.0;\(#,##0.0\);&quot;--&quot;"/>
    <numFmt numFmtId="174" formatCode="0.0\x"/>
    <numFmt numFmtId="175" formatCode="#,###;\(#,###\)"/>
    <numFmt numFmtId="176" formatCode="#,##0;\(#,##0\)"/>
    <numFmt numFmtId="177" formatCode="#,##0;\(#,##0\);\-"/>
    <numFmt numFmtId="178" formatCode="#,##0_);\(#,##0\);&quot;–&quot;_);@_)"/>
    <numFmt numFmtId="179" formatCode="#,##0%_);\(#,##0%\);&quot;–&quot;_);@_)"/>
    <numFmt numFmtId="180" formatCode="#,##0.0%_);\(#,##0.0%\);&quot;–&quot;_);@_)"/>
    <numFmt numFmtId="181" formatCode="#,##0.0_);\(#,##0.0\);&quot;–&quot;_);@_)"/>
    <numFmt numFmtId="182" formatCode="0.0%;\(0.0%;\-"/>
    <numFmt numFmtId="183" formatCode="0.0%;\(0.0%\);\-"/>
    <numFmt numFmtId="184" formatCode="#,##0.0"/>
    <numFmt numFmtId="185" formatCode="#,##0.000;\(#,##0.000\);\-"/>
    <numFmt numFmtId="186" formatCode="#,##0.0;\(#,##0.0\);\-"/>
    <numFmt numFmtId="187" formatCode="0%;\(0%\);\-"/>
  </numFmts>
  <fonts count="63" x14ac:knownFonts="1">
    <font>
      <sz val="11"/>
      <color theme="1"/>
      <name val="Calibri"/>
      <family val="2"/>
      <scheme val="minor"/>
    </font>
    <font>
      <sz val="11"/>
      <color theme="1"/>
      <name val="Calibri"/>
      <family val="2"/>
      <scheme val="minor"/>
    </font>
    <font>
      <sz val="10"/>
      <name val="Arial"/>
      <family val="2"/>
    </font>
    <font>
      <sz val="11"/>
      <color theme="1"/>
      <name val="Calibri"/>
      <family val="2"/>
    </font>
    <font>
      <sz val="12"/>
      <color theme="1"/>
      <name val="Calibri"/>
      <family val="2"/>
      <scheme val="minor"/>
    </font>
    <font>
      <sz val="10"/>
      <name val="Tahoma"/>
      <family val="2"/>
    </font>
    <font>
      <u/>
      <sz val="10"/>
      <color indexed="12"/>
      <name val="Tahoma"/>
      <family val="2"/>
    </font>
    <font>
      <sz val="10"/>
      <name val="Times New Roman"/>
      <family val="1"/>
    </font>
    <font>
      <sz val="10"/>
      <color theme="1"/>
      <name val="Arial"/>
      <family val="2"/>
    </font>
    <font>
      <sz val="9"/>
      <color theme="1"/>
      <name val="Arial"/>
      <family val="2"/>
    </font>
    <font>
      <sz val="8"/>
      <color theme="1"/>
      <name val="Calibri"/>
      <family val="2"/>
      <scheme val="minor"/>
    </font>
    <font>
      <i/>
      <sz val="11"/>
      <color theme="1"/>
      <name val="Calibri"/>
      <family val="2"/>
      <scheme val="minor"/>
    </font>
    <font>
      <b/>
      <sz val="16"/>
      <color theme="1"/>
      <name val="Calibri"/>
      <family val="2"/>
      <scheme val="minor"/>
    </font>
    <font>
      <sz val="10"/>
      <color theme="1"/>
      <name val="Calibri"/>
      <family val="2"/>
      <scheme val="minor"/>
    </font>
    <font>
      <vertAlign val="superscript"/>
      <sz val="9"/>
      <color theme="1"/>
      <name val="Calibri"/>
      <family val="2"/>
      <scheme val="minor"/>
    </font>
    <font>
      <sz val="9"/>
      <color theme="1"/>
      <name val="Calibri"/>
      <family val="2"/>
      <scheme val="minor"/>
    </font>
    <font>
      <sz val="9"/>
      <color rgb="FF0000FF"/>
      <name val="Calibri"/>
      <family val="2"/>
      <scheme val="minor"/>
    </font>
    <font>
      <i/>
      <sz val="9"/>
      <color theme="1"/>
      <name val="Calibri"/>
      <family val="2"/>
      <scheme val="minor"/>
    </font>
    <font>
      <b/>
      <sz val="12"/>
      <color rgb="FFC00000"/>
      <name val="Calibri"/>
      <family val="2"/>
      <scheme val="minor"/>
    </font>
    <font>
      <b/>
      <sz val="9"/>
      <color rgb="FF000000"/>
      <name val="Calibri"/>
      <family val="2"/>
      <scheme val="minor"/>
    </font>
    <font>
      <b/>
      <sz val="9"/>
      <color theme="0"/>
      <name val="Calibri"/>
      <family val="2"/>
      <scheme val="minor"/>
    </font>
    <font>
      <b/>
      <sz val="9"/>
      <color rgb="FFC00000"/>
      <name val="Calibri"/>
      <family val="2"/>
      <scheme val="minor"/>
    </font>
    <font>
      <sz val="9"/>
      <name val="Calibri"/>
      <family val="2"/>
      <scheme val="minor"/>
    </font>
    <font>
      <b/>
      <sz val="9"/>
      <color theme="1"/>
      <name val="Calibri"/>
      <family val="2"/>
      <scheme val="minor"/>
    </font>
    <font>
      <b/>
      <i/>
      <sz val="9"/>
      <color theme="1"/>
      <name val="Calibri"/>
      <family val="2"/>
      <scheme val="minor"/>
    </font>
    <font>
      <i/>
      <sz val="8"/>
      <color theme="1"/>
      <name val="Calibri"/>
      <family val="2"/>
      <scheme val="minor"/>
    </font>
    <font>
      <b/>
      <i/>
      <u/>
      <sz val="8"/>
      <color theme="1"/>
      <name val="Calibri"/>
      <family val="2"/>
      <scheme val="minor"/>
    </font>
    <font>
      <i/>
      <sz val="8"/>
      <color rgb="FF0000FF"/>
      <name val="Calibri"/>
      <family val="2"/>
      <scheme val="minor"/>
    </font>
    <font>
      <b/>
      <sz val="9"/>
      <color rgb="FF0000FF"/>
      <name val="Calibri"/>
      <family val="2"/>
      <scheme val="minor"/>
    </font>
    <font>
      <vertAlign val="superscript"/>
      <sz val="9"/>
      <name val="Calibri"/>
      <family val="2"/>
      <scheme val="minor"/>
    </font>
    <font>
      <b/>
      <sz val="9"/>
      <name val="Calibri"/>
      <family val="2"/>
      <scheme val="minor"/>
    </font>
    <font>
      <b/>
      <i/>
      <sz val="9"/>
      <name val="Calibri"/>
      <family val="2"/>
      <scheme val="minor"/>
    </font>
    <font>
      <i/>
      <sz val="9"/>
      <name val="Calibri"/>
      <family val="2"/>
      <scheme val="minor"/>
    </font>
    <font>
      <b/>
      <vertAlign val="superscript"/>
      <sz val="9"/>
      <color rgb="FFC00000"/>
      <name val="Calibri"/>
      <family val="2"/>
      <scheme val="minor"/>
    </font>
    <font>
      <i/>
      <sz val="9"/>
      <color rgb="FF000000"/>
      <name val="Calibri"/>
      <family val="2"/>
      <scheme val="minor"/>
    </font>
    <font>
      <b/>
      <u/>
      <sz val="11"/>
      <color theme="1"/>
      <name val="Calibri"/>
      <family val="2"/>
      <scheme val="minor"/>
    </font>
    <font>
      <sz val="10"/>
      <name val="Calibri"/>
      <family val="2"/>
      <scheme val="minor"/>
    </font>
    <font>
      <b/>
      <sz val="10"/>
      <color rgb="FF000000"/>
      <name val="Calibri"/>
      <family val="2"/>
      <scheme val="minor"/>
    </font>
    <font>
      <sz val="13"/>
      <color theme="1"/>
      <name val="Calibri"/>
      <family val="2"/>
      <scheme val="minor"/>
    </font>
    <font>
      <b/>
      <sz val="10"/>
      <color theme="1"/>
      <name val="Calibri"/>
      <family val="2"/>
      <scheme val="minor"/>
    </font>
    <font>
      <sz val="9"/>
      <color rgb="FFC00000"/>
      <name val="Calibri"/>
      <family val="2"/>
      <scheme val="minor"/>
    </font>
    <font>
      <sz val="9"/>
      <color rgb="FF000000"/>
      <name val="Calibri"/>
      <family val="2"/>
      <scheme val="minor"/>
    </font>
    <font>
      <sz val="10"/>
      <color rgb="FF262626"/>
      <name val="Calibri"/>
      <family val="2"/>
      <scheme val="minor"/>
    </font>
    <font>
      <vertAlign val="superscript"/>
      <sz val="9"/>
      <color rgb="FF000000"/>
      <name val="Calibri"/>
      <family val="2"/>
      <scheme val="minor"/>
    </font>
    <font>
      <i/>
      <vertAlign val="superscript"/>
      <sz val="9"/>
      <color theme="1"/>
      <name val="Calibri"/>
      <family val="2"/>
      <scheme val="minor"/>
    </font>
    <font>
      <b/>
      <vertAlign val="superscript"/>
      <sz val="9"/>
      <color theme="1"/>
      <name val="Calibri"/>
      <family val="2"/>
      <scheme val="minor"/>
    </font>
    <font>
      <b/>
      <vertAlign val="superscript"/>
      <sz val="9"/>
      <color rgb="FF000000"/>
      <name val="Calibri"/>
      <family val="2"/>
      <scheme val="minor"/>
    </font>
    <font>
      <i/>
      <u/>
      <sz val="9"/>
      <color theme="1"/>
      <name val="Calibri"/>
      <family val="2"/>
      <scheme val="minor"/>
    </font>
    <font>
      <i/>
      <sz val="9"/>
      <color rgb="FFFF0000"/>
      <name val="Calibri"/>
      <family val="2"/>
      <scheme val="minor"/>
    </font>
    <font>
      <sz val="9"/>
      <color rgb="FFFF0000"/>
      <name val="Calibri"/>
      <family val="2"/>
      <scheme val="minor"/>
    </font>
    <font>
      <sz val="11"/>
      <name val="Calibri"/>
      <family val="2"/>
      <scheme val="minor"/>
    </font>
    <font>
      <i/>
      <sz val="8"/>
      <name val="Calibri"/>
      <family val="2"/>
      <scheme val="minor"/>
    </font>
    <font>
      <i/>
      <sz val="8"/>
      <color rgb="FFFF0000"/>
      <name val="Calibri"/>
      <family val="2"/>
      <scheme val="minor"/>
    </font>
    <font>
      <sz val="10"/>
      <color theme="1"/>
      <name val="Calibri"/>
      <family val="2"/>
    </font>
    <font>
      <i/>
      <sz val="9"/>
      <color theme="0" tint="-0.499984740745262"/>
      <name val="Calibri"/>
      <family val="2"/>
      <scheme val="minor"/>
    </font>
    <font>
      <i/>
      <sz val="9"/>
      <color indexed="23" tint="-0.499984740745262"/>
      <name val="Calibri"/>
      <family val="2"/>
      <scheme val="minor"/>
    </font>
    <font>
      <i/>
      <sz val="10"/>
      <color theme="0" tint="-0.499984740745262"/>
      <name val="Calibri"/>
      <family val="2"/>
      <scheme val="minor"/>
    </font>
    <font>
      <sz val="10"/>
      <color theme="0" tint="-0.499984740745262"/>
      <name val="Calibri"/>
      <family val="2"/>
      <scheme val="minor"/>
    </font>
    <font>
      <sz val="9"/>
      <color rgb="FF0000CC"/>
      <name val="Calibri"/>
      <family val="2"/>
      <scheme val="minor"/>
    </font>
    <font>
      <i/>
      <vertAlign val="superscript"/>
      <sz val="9"/>
      <color theme="0" tint="-0.499984740745262"/>
      <name val="Calibri"/>
      <family val="2"/>
      <scheme val="minor"/>
    </font>
    <font>
      <i/>
      <sz val="10"/>
      <color theme="1"/>
      <name val="Calibri"/>
      <family val="2"/>
      <scheme val="minor"/>
    </font>
    <font>
      <i/>
      <u/>
      <sz val="9"/>
      <name val="Calibri"/>
      <family val="2"/>
      <scheme val="minor"/>
    </font>
    <font>
      <i/>
      <vertAlign val="superscript"/>
      <sz val="9"/>
      <name val="Calibri"/>
      <family val="2"/>
      <scheme val="minor"/>
    </font>
  </fonts>
  <fills count="6">
    <fill>
      <patternFill patternType="none"/>
    </fill>
    <fill>
      <patternFill patternType="gray125"/>
    </fill>
    <fill>
      <patternFill patternType="lightGray"/>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26">
    <border>
      <left/>
      <right/>
      <top/>
      <bottom/>
      <diagonal/>
    </border>
    <border>
      <left/>
      <right/>
      <top style="thin">
        <color auto="1"/>
      </top>
      <bottom/>
      <diagonal/>
    </border>
    <border>
      <left/>
      <right/>
      <top style="thin">
        <color indexed="64"/>
      </top>
      <bottom style="double">
        <color indexed="64"/>
      </bottom>
      <diagonal/>
    </border>
    <border>
      <left/>
      <right/>
      <top/>
      <bottom style="thick">
        <color rgb="FFBEC0C2"/>
      </bottom>
      <diagonal/>
    </border>
    <border>
      <left/>
      <right/>
      <top style="thick">
        <color rgb="FFBEC0C2"/>
      </top>
      <bottom/>
      <diagonal/>
    </border>
    <border>
      <left/>
      <right/>
      <top/>
      <bottom style="medium">
        <color rgb="FF000000"/>
      </bottom>
      <diagonal/>
    </border>
    <border>
      <left/>
      <right/>
      <top/>
      <bottom style="medium">
        <color theme="0" tint="-0.34998626667073579"/>
      </bottom>
      <diagonal/>
    </border>
    <border>
      <left/>
      <right/>
      <top style="medium">
        <color rgb="FF000000"/>
      </top>
      <bottom/>
      <diagonal/>
    </border>
    <border>
      <left/>
      <right/>
      <top style="thin">
        <color rgb="FFBEC0C2"/>
      </top>
      <bottom style="thin">
        <color rgb="FFBEC0C2"/>
      </bottom>
      <diagonal/>
    </border>
    <border>
      <left/>
      <right/>
      <top/>
      <bottom style="thin">
        <color rgb="FFBEC0C2"/>
      </bottom>
      <diagonal/>
    </border>
    <border>
      <left/>
      <right/>
      <top style="thin">
        <color rgb="FFBEC0C2"/>
      </top>
      <bottom/>
      <diagonal/>
    </border>
    <border>
      <left/>
      <right/>
      <top style="thin">
        <color rgb="FFBEC0C2"/>
      </top>
      <bottom style="medium">
        <color rgb="FF000000"/>
      </bottom>
      <diagonal/>
    </border>
    <border>
      <left/>
      <right/>
      <top style="thin">
        <color rgb="FFBEC0C2"/>
      </top>
      <bottom style="medium">
        <color auto="1"/>
      </bottom>
      <diagonal/>
    </border>
    <border>
      <left/>
      <right/>
      <top style="medium">
        <color auto="1"/>
      </top>
      <bottom/>
      <diagonal/>
    </border>
    <border>
      <left/>
      <right/>
      <top style="thin">
        <color theme="0" tint="-0.24994659260841701"/>
      </top>
      <bottom style="thin">
        <color theme="0" tint="-0.24994659260841701"/>
      </bottom>
      <diagonal/>
    </border>
    <border>
      <left/>
      <right/>
      <top/>
      <bottom style="thick">
        <color theme="0" tint="-0.24994659260841701"/>
      </bottom>
      <diagonal/>
    </border>
    <border>
      <left/>
      <right/>
      <top/>
      <bottom style="thin">
        <color theme="0" tint="-0.24994659260841701"/>
      </bottom>
      <diagonal/>
    </border>
    <border>
      <left/>
      <right/>
      <top style="thin">
        <color theme="0" tint="-0.24994659260841701"/>
      </top>
      <bottom/>
      <diagonal/>
    </border>
    <border>
      <left/>
      <right/>
      <top style="thick">
        <color theme="0" tint="-0.24994659260841701"/>
      </top>
      <bottom style="thick">
        <color theme="0" tint="-0.24994659260841701"/>
      </bottom>
      <diagonal/>
    </border>
    <border>
      <left/>
      <right/>
      <top style="medium">
        <color theme="0" tint="-0.24994659260841701"/>
      </top>
      <bottom style="medium">
        <color theme="0" tint="-0.24994659260841701"/>
      </bottom>
      <diagonal/>
    </border>
    <border>
      <left/>
      <right/>
      <top style="thick">
        <color theme="0" tint="-0.24994659260841701"/>
      </top>
      <bottom style="medium">
        <color theme="0" tint="-0.24994659260841701"/>
      </bottom>
      <diagonal/>
    </border>
    <border>
      <left/>
      <right/>
      <top style="medium">
        <color auto="1"/>
      </top>
      <bottom style="medium">
        <color auto="1"/>
      </bottom>
      <diagonal/>
    </border>
    <border>
      <left/>
      <right/>
      <top style="medium">
        <color theme="0" tint="-0.24994659260841701"/>
      </top>
      <bottom style="thin">
        <color theme="0" tint="-0.24994659260841701"/>
      </bottom>
      <diagonal/>
    </border>
    <border>
      <left/>
      <right/>
      <top style="thin">
        <color theme="0" tint="-0.24994659260841701"/>
      </top>
      <bottom style="medium">
        <color theme="0" tint="-0.24994659260841701"/>
      </bottom>
      <diagonal/>
    </border>
    <border>
      <left/>
      <right/>
      <top/>
      <bottom style="medium">
        <color theme="0" tint="-0.24994659260841701"/>
      </bottom>
      <diagonal/>
    </border>
    <border>
      <left/>
      <right/>
      <top style="medium">
        <color auto="1"/>
      </top>
      <bottom style="thin">
        <color rgb="FFBEC0C2"/>
      </bottom>
      <diagonal/>
    </border>
  </borders>
  <cellStyleXfs count="95">
    <xf numFmtId="0" fontId="0" fillId="0" borderId="0"/>
    <xf numFmtId="0" fontId="3" fillId="0" borderId="0"/>
    <xf numFmtId="0" fontId="2" fillId="0" borderId="0"/>
    <xf numFmtId="0" fontId="2" fillId="0" borderId="0">
      <alignment vertical="center"/>
    </xf>
    <xf numFmtId="9" fontId="2" fillId="0" borderId="0"/>
    <xf numFmtId="166" fontId="2" fillId="0" borderId="0"/>
    <xf numFmtId="164" fontId="2" fillId="0" borderId="0"/>
    <xf numFmtId="167" fontId="2" fillId="0" borderId="0"/>
    <xf numFmtId="165" fontId="2" fillId="0" borderId="0"/>
    <xf numFmtId="0" fontId="3" fillId="0" borderId="0"/>
    <xf numFmtId="0" fontId="5" fillId="0" borderId="0"/>
    <xf numFmtId="0" fontId="6" fillId="0" borderId="0" applyNumberFormat="0" applyFill="0" applyBorder="0" applyAlignment="0" applyProtection="0">
      <alignment vertical="top"/>
      <protection locked="0"/>
    </xf>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170"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2" fontId="7" fillId="0" borderId="0" applyFill="0" applyBorder="0" applyProtection="0"/>
    <xf numFmtId="172" fontId="7" fillId="0" borderId="1" applyFill="0" applyProtection="0"/>
    <xf numFmtId="172" fontId="7" fillId="0" borderId="2" applyFill="0" applyProtection="0"/>
    <xf numFmtId="171" fontId="7" fillId="0" borderId="0" applyFill="0" applyBorder="0" applyProtection="0"/>
    <xf numFmtId="171" fontId="7" fillId="0" borderId="1" applyFill="0" applyProtection="0"/>
    <xf numFmtId="171" fontId="7" fillId="0" borderId="2" applyFill="0" applyProtection="0"/>
    <xf numFmtId="0" fontId="5" fillId="0" borderId="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 fillId="0" borderId="0"/>
    <xf numFmtId="43" fontId="1" fillId="0" borderId="0" applyFont="0" applyFill="0" applyBorder="0" applyAlignment="0" applyProtection="0"/>
    <xf numFmtId="0" fontId="5" fillId="0" borderId="0"/>
    <xf numFmtId="0" fontId="8" fillId="0" borderId="0"/>
    <xf numFmtId="0" fontId="8" fillId="0" borderId="0"/>
    <xf numFmtId="0" fontId="4" fillId="0" borderId="0"/>
    <xf numFmtId="0" fontId="8" fillId="0" borderId="0"/>
    <xf numFmtId="0" fontId="2" fillId="0" borderId="0"/>
    <xf numFmtId="0" fontId="1" fillId="0" borderId="0"/>
    <xf numFmtId="0" fontId="2" fillId="0" borderId="0"/>
    <xf numFmtId="0" fontId="2" fillId="0" borderId="0"/>
    <xf numFmtId="0" fontId="2" fillId="0" borderId="0"/>
    <xf numFmtId="9" fontId="2" fillId="0" borderId="0" applyFont="0" applyFill="0" applyBorder="0" applyAlignment="0" applyProtection="0"/>
    <xf numFmtId="0" fontId="9" fillId="0" borderId="0"/>
    <xf numFmtId="0" fontId="8" fillId="0" borderId="0"/>
    <xf numFmtId="173" fontId="10" fillId="2" borderId="0" applyNumberFormat="0" applyFont="0" applyBorder="0" applyAlignment="0" applyProtection="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166" fontId="2" fillId="0" borderId="0"/>
    <xf numFmtId="164" fontId="2" fillId="0" borderId="0"/>
    <xf numFmtId="167" fontId="2" fillId="0" borderId="0"/>
    <xf numFmtId="165" fontId="2" fillId="0" borderId="0"/>
    <xf numFmtId="167" fontId="1" fillId="0" borderId="0" applyFont="0" applyFill="0" applyBorder="0" applyAlignment="0" applyProtection="0"/>
    <xf numFmtId="167" fontId="1" fillId="0" borderId="0" applyFont="0" applyFill="0" applyBorder="0" applyAlignment="0" applyProtection="0"/>
    <xf numFmtId="167" fontId="10" fillId="0" borderId="0" applyFont="0" applyFill="0" applyBorder="0" applyAlignment="0" applyProtection="0"/>
    <xf numFmtId="166" fontId="2" fillId="0" borderId="0"/>
    <xf numFmtId="164" fontId="2" fillId="0" borderId="0"/>
    <xf numFmtId="167" fontId="2" fillId="0" borderId="0"/>
    <xf numFmtId="165" fontId="2" fillId="0" borderId="0"/>
    <xf numFmtId="166" fontId="2" fillId="0" borderId="0"/>
    <xf numFmtId="164" fontId="2" fillId="0" borderId="0"/>
    <xf numFmtId="167" fontId="2" fillId="0" borderId="0"/>
    <xf numFmtId="165" fontId="2" fillId="0" borderId="0"/>
    <xf numFmtId="167" fontId="1" fillId="0" borderId="0" applyFont="0" applyFill="0" applyBorder="0" applyAlignment="0" applyProtection="0"/>
    <xf numFmtId="167" fontId="1" fillId="0" borderId="0" applyFont="0" applyFill="0" applyBorder="0" applyAlignment="0" applyProtection="0"/>
    <xf numFmtId="167" fontId="10" fillId="0" borderId="0" applyFont="0" applyFill="0" applyBorder="0" applyAlignment="0" applyProtection="0"/>
    <xf numFmtId="0" fontId="50" fillId="0" borderId="0"/>
    <xf numFmtId="0" fontId="8" fillId="0" borderId="0"/>
    <xf numFmtId="0" fontId="50" fillId="0" borderId="0"/>
    <xf numFmtId="0" fontId="53" fillId="0" borderId="0"/>
    <xf numFmtId="9" fontId="53" fillId="0" borderId="0" applyFont="0" applyFill="0" applyBorder="0" applyAlignment="0" applyProtection="0"/>
    <xf numFmtId="0" fontId="1" fillId="0" borderId="0"/>
    <xf numFmtId="0" fontId="53" fillId="0" borderId="0"/>
    <xf numFmtId="0" fontId="2" fillId="0" borderId="0"/>
  </cellStyleXfs>
  <cellXfs count="280">
    <xf numFmtId="0" fontId="0" fillId="0" borderId="0" xfId="0"/>
    <xf numFmtId="0" fontId="11" fillId="0" borderId="0" xfId="0" applyFont="1"/>
    <xf numFmtId="0" fontId="12" fillId="0" borderId="0" xfId="0" applyFont="1"/>
    <xf numFmtId="0" fontId="4" fillId="0" borderId="0" xfId="0" applyFont="1"/>
    <xf numFmtId="0" fontId="13" fillId="0" borderId="0" xfId="0" applyFont="1"/>
    <xf numFmtId="177" fontId="16" fillId="0" borderId="14" xfId="0" applyNumberFormat="1" applyFont="1" applyBorder="1" applyAlignment="1">
      <alignment vertical="center"/>
    </xf>
    <xf numFmtId="0" fontId="15" fillId="0" borderId="0" xfId="0" applyFont="1"/>
    <xf numFmtId="0" fontId="15" fillId="0" borderId="0" xfId="0" applyFont="1" applyAlignment="1">
      <alignment vertical="center"/>
    </xf>
    <xf numFmtId="0" fontId="19" fillId="0" borderId="15" xfId="0" applyFont="1" applyBorder="1" applyAlignment="1">
      <alignment vertical="center"/>
    </xf>
    <xf numFmtId="0" fontId="19" fillId="0" borderId="15" xfId="0" applyFont="1" applyBorder="1" applyAlignment="1">
      <alignment vertical="center" wrapText="1"/>
    </xf>
    <xf numFmtId="0" fontId="19" fillId="0" borderId="15" xfId="0" applyFont="1" applyBorder="1" applyAlignment="1">
      <alignment horizontal="right" vertical="center" wrapText="1"/>
    </xf>
    <xf numFmtId="0" fontId="20" fillId="0" borderId="0" xfId="0" applyFont="1" applyAlignment="1">
      <alignment horizontal="right" vertical="center"/>
    </xf>
    <xf numFmtId="0" fontId="15" fillId="0" borderId="16" xfId="0" applyFont="1" applyBorder="1" applyAlignment="1">
      <alignment vertical="center"/>
    </xf>
    <xf numFmtId="0" fontId="15" fillId="0" borderId="14" xfId="0" applyFont="1" applyBorder="1" applyAlignment="1">
      <alignment vertical="center"/>
    </xf>
    <xf numFmtId="177" fontId="15" fillId="0" borderId="14" xfId="0" applyNumberFormat="1" applyFont="1" applyBorder="1" applyAlignment="1">
      <alignment horizontal="right" vertical="center" wrapText="1"/>
    </xf>
    <xf numFmtId="177" fontId="15" fillId="0" borderId="14" xfId="0" applyNumberFormat="1" applyFont="1" applyBorder="1" applyAlignment="1">
      <alignment horizontal="center" vertical="center" wrapText="1"/>
    </xf>
    <xf numFmtId="177" fontId="16" fillId="0" borderId="14" xfId="0" applyNumberFormat="1" applyFont="1" applyBorder="1" applyAlignment="1">
      <alignment horizontal="right" vertical="center" wrapText="1"/>
    </xf>
    <xf numFmtId="177" fontId="15" fillId="0" borderId="14" xfId="0" applyNumberFormat="1" applyFont="1" applyBorder="1" applyAlignment="1">
      <alignment vertical="center"/>
    </xf>
    <xf numFmtId="177" fontId="22" fillId="0" borderId="14" xfId="0" applyNumberFormat="1" applyFont="1" applyBorder="1" applyAlignment="1">
      <alignment vertical="center"/>
    </xf>
    <xf numFmtId="0" fontId="15" fillId="3" borderId="14" xfId="0" applyFont="1" applyFill="1" applyBorder="1" applyAlignment="1">
      <alignment vertical="center"/>
    </xf>
    <xf numFmtId="0" fontId="23" fillId="0" borderId="0" xfId="0" applyFont="1" applyAlignment="1">
      <alignment vertical="center"/>
    </xf>
    <xf numFmtId="178" fontId="16" fillId="0" borderId="14" xfId="0" applyNumberFormat="1" applyFont="1" applyBorder="1" applyAlignment="1">
      <alignment vertical="center"/>
    </xf>
    <xf numFmtId="0" fontId="15" fillId="0" borderId="14" xfId="0" applyFont="1" applyBorder="1" applyAlignment="1">
      <alignment horizontal="center" vertical="center"/>
    </xf>
    <xf numFmtId="178" fontId="15" fillId="0" borderId="14" xfId="0" applyNumberFormat="1" applyFont="1" applyBorder="1" applyAlignment="1">
      <alignment vertical="center"/>
    </xf>
    <xf numFmtId="0" fontId="17" fillId="0" borderId="0" xfId="0" applyFont="1" applyAlignment="1">
      <alignment vertical="center"/>
    </xf>
    <xf numFmtId="181" fontId="22" fillId="0" borderId="14" xfId="0" applyNumberFormat="1" applyFont="1" applyBorder="1" applyAlignment="1">
      <alignment vertical="center"/>
    </xf>
    <xf numFmtId="0" fontId="17" fillId="3" borderId="14" xfId="0" applyFont="1" applyFill="1" applyBorder="1" applyAlignment="1">
      <alignment vertical="center"/>
    </xf>
    <xf numFmtId="178" fontId="16" fillId="0" borderId="0" xfId="0" applyNumberFormat="1" applyFont="1" applyAlignment="1">
      <alignment vertical="center"/>
    </xf>
    <xf numFmtId="0" fontId="15" fillId="0" borderId="17" xfId="0" applyFont="1" applyBorder="1" applyAlignment="1">
      <alignment vertical="center"/>
    </xf>
    <xf numFmtId="0" fontId="17" fillId="3" borderId="17" xfId="0" applyFont="1" applyFill="1" applyBorder="1" applyAlignment="1">
      <alignment horizontal="left" vertical="center" indent="1"/>
    </xf>
    <xf numFmtId="0" fontId="17" fillId="3" borderId="17" xfId="0" applyFont="1" applyFill="1" applyBorder="1" applyAlignment="1">
      <alignment vertical="center"/>
    </xf>
    <xf numFmtId="174" fontId="16" fillId="0" borderId="14" xfId="0" applyNumberFormat="1" applyFont="1" applyBorder="1" applyAlignment="1">
      <alignment vertical="center"/>
    </xf>
    <xf numFmtId="0" fontId="17" fillId="3" borderId="0" xfId="0" applyFont="1" applyFill="1" applyAlignment="1">
      <alignment vertical="center"/>
    </xf>
    <xf numFmtId="0" fontId="24" fillId="0" borderId="16" xfId="0" applyFont="1" applyBorder="1" applyAlignment="1">
      <alignment horizontal="left" vertical="center"/>
    </xf>
    <xf numFmtId="0" fontId="15" fillId="3" borderId="14" xfId="0" applyFont="1" applyFill="1" applyBorder="1" applyAlignment="1">
      <alignment horizontal="left" vertical="center" indent="1"/>
    </xf>
    <xf numFmtId="180" fontId="15" fillId="0" borderId="14" xfId="0" applyNumberFormat="1" applyFont="1" applyBorder="1" applyAlignment="1">
      <alignment horizontal="right" vertical="center"/>
    </xf>
    <xf numFmtId="182" fontId="15" fillId="0" borderId="14" xfId="0" applyNumberFormat="1" applyFont="1" applyBorder="1" applyAlignment="1">
      <alignment horizontal="right" vertical="center"/>
    </xf>
    <xf numFmtId="0" fontId="15" fillId="0" borderId="0" xfId="0" applyFont="1" applyAlignment="1">
      <alignment horizontal="center"/>
    </xf>
    <xf numFmtId="0" fontId="19" fillId="0" borderId="15" xfId="0" applyFont="1" applyBorder="1" applyAlignment="1">
      <alignment horizontal="center" vertical="center" wrapText="1"/>
    </xf>
    <xf numFmtId="0" fontId="15" fillId="0" borderId="16" xfId="0" applyFont="1" applyBorder="1" applyAlignment="1">
      <alignment horizontal="center" vertical="center"/>
    </xf>
    <xf numFmtId="49" fontId="15" fillId="0" borderId="14" xfId="0" applyNumberFormat="1" applyFont="1" applyBorder="1" applyAlignment="1">
      <alignment horizontal="center" vertical="center"/>
    </xf>
    <xf numFmtId="0" fontId="15" fillId="0" borderId="0" xfId="0" applyFont="1" applyAlignment="1">
      <alignment horizontal="center" vertical="center"/>
    </xf>
    <xf numFmtId="0" fontId="15" fillId="3" borderId="14" xfId="0" applyFont="1" applyFill="1" applyBorder="1" applyAlignment="1">
      <alignment horizontal="center" vertical="center"/>
    </xf>
    <xf numFmtId="0" fontId="15" fillId="3" borderId="17" xfId="0" applyFont="1" applyFill="1" applyBorder="1" applyAlignment="1">
      <alignment horizontal="center" vertical="center"/>
    </xf>
    <xf numFmtId="177" fontId="16" fillId="0" borderId="14" xfId="0" applyNumberFormat="1" applyFont="1" applyBorder="1" applyAlignment="1">
      <alignment horizontal="right" vertical="center"/>
    </xf>
    <xf numFmtId="183" fontId="15" fillId="0" borderId="14" xfId="0" applyNumberFormat="1" applyFont="1" applyBorder="1" applyAlignment="1">
      <alignment vertical="center"/>
    </xf>
    <xf numFmtId="168" fontId="15" fillId="0" borderId="0" xfId="0" applyNumberFormat="1" applyFont="1" applyAlignment="1">
      <alignment vertical="center"/>
    </xf>
    <xf numFmtId="0" fontId="21" fillId="0" borderId="0" xfId="0" applyFont="1" applyAlignment="1">
      <alignment horizontal="left" vertical="center"/>
    </xf>
    <xf numFmtId="49" fontId="15" fillId="0" borderId="16" xfId="0" applyNumberFormat="1" applyFont="1" applyBorder="1" applyAlignment="1">
      <alignment horizontal="center" vertical="center"/>
    </xf>
    <xf numFmtId="177" fontId="16" fillId="0" borderId="16" xfId="0" applyNumberFormat="1" applyFont="1" applyBorder="1" applyAlignment="1">
      <alignment vertical="center"/>
    </xf>
    <xf numFmtId="0" fontId="18" fillId="0" borderId="0" xfId="0" applyFont="1"/>
    <xf numFmtId="179" fontId="15" fillId="0" borderId="0" xfId="0" applyNumberFormat="1" applyFont="1" applyAlignment="1">
      <alignment vertical="center"/>
    </xf>
    <xf numFmtId="183" fontId="15" fillId="0" borderId="14" xfId="0" applyNumberFormat="1" applyFont="1" applyBorder="1" applyAlignment="1">
      <alignment horizontal="right" vertical="center"/>
    </xf>
    <xf numFmtId="0" fontId="15" fillId="0" borderId="14" xfId="0" applyFont="1" applyBorder="1" applyAlignment="1">
      <alignment horizontal="left" vertical="center" indent="1"/>
    </xf>
    <xf numFmtId="0" fontId="15" fillId="3" borderId="17" xfId="0" applyFont="1" applyFill="1" applyBorder="1" applyAlignment="1">
      <alignment horizontal="left" vertical="center" indent="1"/>
    </xf>
    <xf numFmtId="0" fontId="15" fillId="3" borderId="17" xfId="0" applyFont="1" applyFill="1" applyBorder="1" applyAlignment="1">
      <alignment vertical="center"/>
    </xf>
    <xf numFmtId="180" fontId="15" fillId="0" borderId="17" xfId="0" applyNumberFormat="1" applyFont="1" applyBorder="1" applyAlignment="1">
      <alignment horizontal="right" vertical="center"/>
    </xf>
    <xf numFmtId="180" fontId="15" fillId="0" borderId="14" xfId="0" applyNumberFormat="1" applyFont="1" applyBorder="1" applyAlignment="1">
      <alignment vertical="center"/>
    </xf>
    <xf numFmtId="0" fontId="15" fillId="0" borderId="17" xfId="0" applyFont="1" applyBorder="1" applyAlignment="1">
      <alignment horizontal="center" vertical="center"/>
    </xf>
    <xf numFmtId="0" fontId="24" fillId="0" borderId="0" xfId="0" applyFont="1" applyAlignment="1">
      <alignment horizontal="left" vertical="center"/>
    </xf>
    <xf numFmtId="177" fontId="22" fillId="0" borderId="14" xfId="0" applyNumberFormat="1" applyFont="1" applyBorder="1" applyAlignment="1">
      <alignment horizontal="right" vertical="center"/>
    </xf>
    <xf numFmtId="0" fontId="23" fillId="0" borderId="18" xfId="0" applyFont="1" applyBorder="1" applyAlignment="1">
      <alignment vertical="center"/>
    </xf>
    <xf numFmtId="0" fontId="24" fillId="3" borderId="18" xfId="0" applyFont="1" applyFill="1" applyBorder="1" applyAlignment="1">
      <alignment vertical="center"/>
    </xf>
    <xf numFmtId="0" fontId="23" fillId="0" borderId="18" xfId="0" applyFont="1" applyBorder="1" applyAlignment="1">
      <alignment horizontal="center" vertical="center"/>
    </xf>
    <xf numFmtId="177" fontId="23" fillId="0" borderId="18" xfId="0" applyNumberFormat="1" applyFont="1" applyBorder="1" applyAlignment="1">
      <alignment vertical="center"/>
    </xf>
    <xf numFmtId="177" fontId="15" fillId="0" borderId="0" xfId="0" applyNumberFormat="1" applyFont="1" applyAlignment="1">
      <alignment vertical="center"/>
    </xf>
    <xf numFmtId="0" fontId="15" fillId="3" borderId="14" xfId="0" applyFont="1" applyFill="1" applyBorder="1" applyAlignment="1">
      <alignment horizontal="left" vertical="center"/>
    </xf>
    <xf numFmtId="0" fontId="25" fillId="3" borderId="0" xfId="0" applyFont="1" applyFill="1" applyAlignment="1">
      <alignment vertical="center"/>
    </xf>
    <xf numFmtId="0" fontId="25" fillId="0" borderId="0" xfId="0" applyFont="1" applyAlignment="1">
      <alignment vertical="center"/>
    </xf>
    <xf numFmtId="0" fontId="26" fillId="0" borderId="0" xfId="0" applyFont="1"/>
    <xf numFmtId="0" fontId="25" fillId="0" borderId="0" xfId="0" applyFont="1" applyAlignment="1">
      <alignment horizontal="center" vertical="center"/>
    </xf>
    <xf numFmtId="0" fontId="27" fillId="0" borderId="0" xfId="0" applyFont="1" applyAlignment="1">
      <alignment vertical="center"/>
    </xf>
    <xf numFmtId="168" fontId="25" fillId="0" borderId="0" xfId="0" applyNumberFormat="1" applyFont="1" applyAlignment="1">
      <alignment vertical="center"/>
    </xf>
    <xf numFmtId="0" fontId="23" fillId="0" borderId="0" xfId="0" quotePrefix="1" applyFont="1" applyAlignment="1">
      <alignment horizontal="right"/>
    </xf>
    <xf numFmtId="177" fontId="25" fillId="0" borderId="0" xfId="0" applyNumberFormat="1" applyFont="1" applyAlignment="1">
      <alignment vertical="center"/>
    </xf>
    <xf numFmtId="0" fontId="17" fillId="0" borderId="14" xfId="0" applyFont="1" applyBorder="1" applyAlignment="1">
      <alignment vertical="center"/>
    </xf>
    <xf numFmtId="0" fontId="22" fillId="0" borderId="14" xfId="0" applyFont="1" applyBorder="1" applyAlignment="1">
      <alignment vertical="center"/>
    </xf>
    <xf numFmtId="177" fontId="4" fillId="0" borderId="0" xfId="0" applyNumberFormat="1" applyFont="1"/>
    <xf numFmtId="177" fontId="16" fillId="0" borderId="0" xfId="0" applyNumberFormat="1" applyFont="1" applyAlignment="1">
      <alignment vertical="center"/>
    </xf>
    <xf numFmtId="0" fontId="17" fillId="0" borderId="17" xfId="0" applyFont="1" applyBorder="1" applyAlignment="1">
      <alignment vertical="center"/>
    </xf>
    <xf numFmtId="0" fontId="22" fillId="0" borderId="17" xfId="0" applyFont="1" applyBorder="1" applyAlignment="1">
      <alignment vertical="center"/>
    </xf>
    <xf numFmtId="177" fontId="15" fillId="0" borderId="17" xfId="0" applyNumberFormat="1" applyFont="1" applyBorder="1" applyAlignment="1">
      <alignment vertical="center"/>
    </xf>
    <xf numFmtId="177" fontId="16" fillId="0" borderId="17" xfId="0" applyNumberFormat="1" applyFont="1" applyBorder="1" applyAlignment="1">
      <alignment vertical="center"/>
    </xf>
    <xf numFmtId="0" fontId="19" fillId="0" borderId="0" xfId="0" applyFont="1" applyAlignment="1">
      <alignment vertical="center"/>
    </xf>
    <xf numFmtId="0" fontId="19" fillId="0" borderId="0" xfId="0" applyFont="1" applyAlignment="1">
      <alignment vertical="center" wrapText="1"/>
    </xf>
    <xf numFmtId="0" fontId="19" fillId="0" borderId="0" xfId="0" applyFont="1" applyAlignment="1">
      <alignment horizontal="center" vertical="center" wrapText="1"/>
    </xf>
    <xf numFmtId="0" fontId="19" fillId="0" borderId="0" xfId="0" applyFont="1" applyAlignment="1">
      <alignment horizontal="right" vertical="center" wrapText="1"/>
    </xf>
    <xf numFmtId="0" fontId="17" fillId="3" borderId="16" xfId="0" applyFont="1" applyFill="1" applyBorder="1" applyAlignment="1">
      <alignment vertical="center"/>
    </xf>
    <xf numFmtId="0" fontId="30" fillId="0" borderId="19" xfId="0" applyFont="1" applyBorder="1" applyAlignment="1">
      <alignment vertical="center"/>
    </xf>
    <xf numFmtId="0" fontId="24" fillId="3" borderId="19" xfId="0" applyFont="1" applyFill="1" applyBorder="1" applyAlignment="1">
      <alignment vertical="center"/>
    </xf>
    <xf numFmtId="0" fontId="23" fillId="0" borderId="19" xfId="0" applyFont="1" applyBorder="1" applyAlignment="1">
      <alignment vertical="center"/>
    </xf>
    <xf numFmtId="0" fontId="23" fillId="0" borderId="19" xfId="0" applyFont="1" applyBorder="1" applyAlignment="1">
      <alignment horizontal="center" vertical="center"/>
    </xf>
    <xf numFmtId="177" fontId="23" fillId="0" borderId="19" xfId="0" applyNumberFormat="1" applyFont="1" applyBorder="1" applyAlignment="1">
      <alignment vertical="center"/>
    </xf>
    <xf numFmtId="0" fontId="24" fillId="0" borderId="19" xfId="0" applyFont="1" applyBorder="1" applyAlignment="1">
      <alignment vertical="center"/>
    </xf>
    <xf numFmtId="177" fontId="28" fillId="0" borderId="19" xfId="0" applyNumberFormat="1" applyFont="1" applyBorder="1" applyAlignment="1">
      <alignment vertical="center"/>
    </xf>
    <xf numFmtId="0" fontId="23" fillId="0" borderId="20" xfId="0" applyFont="1" applyBorder="1" applyAlignment="1">
      <alignment vertical="center"/>
    </xf>
    <xf numFmtId="0" fontId="24" fillId="3" borderId="20" xfId="0" applyFont="1" applyFill="1" applyBorder="1" applyAlignment="1">
      <alignment vertical="center"/>
    </xf>
    <xf numFmtId="0" fontId="23" fillId="0" borderId="20" xfId="0" applyFont="1" applyBorder="1" applyAlignment="1">
      <alignment horizontal="center" vertical="center"/>
    </xf>
    <xf numFmtId="177" fontId="23" fillId="0" borderId="20" xfId="0" applyNumberFormat="1" applyFont="1" applyBorder="1" applyAlignment="1">
      <alignment vertical="center"/>
    </xf>
    <xf numFmtId="0" fontId="31" fillId="0" borderId="16" xfId="0" applyFont="1" applyBorder="1" applyAlignment="1">
      <alignment horizontal="left" vertical="center"/>
    </xf>
    <xf numFmtId="0" fontId="34" fillId="0" borderId="15" xfId="0" applyFont="1" applyBorder="1" applyAlignment="1">
      <alignment vertical="center"/>
    </xf>
    <xf numFmtId="0" fontId="15" fillId="4" borderId="14" xfId="0" applyFont="1" applyFill="1" applyBorder="1" applyAlignment="1">
      <alignment horizontal="center" vertical="center"/>
    </xf>
    <xf numFmtId="0" fontId="35" fillId="0" borderId="0" xfId="0" applyFont="1"/>
    <xf numFmtId="0" fontId="17" fillId="3" borderId="0" xfId="0" applyFont="1" applyFill="1" applyAlignment="1">
      <alignment horizontal="left" vertical="center" indent="1"/>
    </xf>
    <xf numFmtId="0" fontId="15" fillId="3" borderId="0" xfId="0" applyFont="1" applyFill="1" applyAlignment="1">
      <alignment horizontal="center" vertical="center"/>
    </xf>
    <xf numFmtId="180" fontId="17" fillId="0" borderId="0" xfId="0" applyNumberFormat="1" applyFont="1" applyAlignment="1">
      <alignment horizontal="right" vertical="center"/>
    </xf>
    <xf numFmtId="0" fontId="36" fillId="0" borderId="0" xfId="0" applyFont="1" applyAlignment="1">
      <alignment wrapText="1"/>
    </xf>
    <xf numFmtId="0" fontId="25" fillId="0" borderId="0" xfId="0" applyFont="1" applyAlignment="1">
      <alignment vertical="center" wrapText="1"/>
    </xf>
    <xf numFmtId="0" fontId="17" fillId="0" borderId="16" xfId="0" applyFont="1" applyBorder="1" applyAlignment="1">
      <alignment vertical="center"/>
    </xf>
    <xf numFmtId="0" fontId="15" fillId="0" borderId="17" xfId="0" applyFont="1" applyBorder="1"/>
    <xf numFmtId="0" fontId="17" fillId="0" borderId="17" xfId="0" applyFont="1" applyBorder="1"/>
    <xf numFmtId="0" fontId="15" fillId="0" borderId="14" xfId="0" applyFont="1" applyBorder="1" applyAlignment="1">
      <alignment horizontal="center"/>
    </xf>
    <xf numFmtId="0" fontId="18" fillId="0" borderId="0" xfId="0" applyFont="1" applyAlignment="1">
      <alignment vertical="center"/>
    </xf>
    <xf numFmtId="0" fontId="37" fillId="0" borderId="3" xfId="0" applyFont="1" applyBorder="1" applyAlignment="1">
      <alignment vertical="center" wrapText="1"/>
    </xf>
    <xf numFmtId="0" fontId="37" fillId="0" borderId="3" xfId="0" applyFont="1" applyBorder="1" applyAlignment="1">
      <alignment horizontal="right" vertical="center" wrapText="1"/>
    </xf>
    <xf numFmtId="0" fontId="15" fillId="0" borderId="4" xfId="0" applyFont="1" applyBorder="1" applyAlignment="1">
      <alignment horizontal="left" vertical="center" wrapText="1"/>
    </xf>
    <xf numFmtId="177" fontId="15" fillId="0" borderId="4" xfId="0" applyNumberFormat="1" applyFont="1" applyBorder="1" applyAlignment="1">
      <alignment horizontal="right" vertical="center" wrapText="1"/>
    </xf>
    <xf numFmtId="0" fontId="15" fillId="0" borderId="8" xfId="0" applyFont="1" applyBorder="1" applyAlignment="1">
      <alignment horizontal="left" vertical="center" wrapText="1"/>
    </xf>
    <xf numFmtId="177" fontId="15" fillId="0" borderId="8" xfId="0" applyNumberFormat="1" applyFont="1" applyBorder="1" applyAlignment="1">
      <alignment horizontal="right" vertical="center" wrapText="1"/>
    </xf>
    <xf numFmtId="0" fontId="15" fillId="0" borderId="5" xfId="0" applyFont="1" applyBorder="1" applyAlignment="1">
      <alignment horizontal="left" vertical="center" wrapText="1"/>
    </xf>
    <xf numFmtId="177" fontId="15" fillId="0" borderId="5" xfId="0" applyNumberFormat="1" applyFont="1" applyBorder="1" applyAlignment="1">
      <alignment horizontal="right" vertical="center" wrapText="1"/>
    </xf>
    <xf numFmtId="0" fontId="23" fillId="0" borderId="0" xfId="0" applyFont="1" applyAlignment="1">
      <alignment horizontal="left" vertical="center" wrapText="1"/>
    </xf>
    <xf numFmtId="177" fontId="23" fillId="0" borderId="0" xfId="0" applyNumberFormat="1" applyFont="1" applyAlignment="1">
      <alignment horizontal="right" vertical="center" wrapText="1"/>
    </xf>
    <xf numFmtId="168" fontId="15" fillId="0" borderId="8" xfId="0" applyNumberFormat="1" applyFont="1" applyBorder="1" applyAlignment="1">
      <alignment horizontal="right" vertical="center" wrapText="1"/>
    </xf>
    <xf numFmtId="175" fontId="15" fillId="0" borderId="8" xfId="0" applyNumberFormat="1" applyFont="1" applyBorder="1" applyAlignment="1">
      <alignment horizontal="right" vertical="center" wrapText="1"/>
    </xf>
    <xf numFmtId="0" fontId="15" fillId="0" borderId="0" xfId="0" applyFont="1" applyAlignment="1">
      <alignment horizontal="left" vertical="center" wrapText="1"/>
    </xf>
    <xf numFmtId="175" fontId="15" fillId="0" borderId="0" xfId="0" applyNumberFormat="1" applyFont="1" applyAlignment="1">
      <alignment horizontal="right" vertical="center" wrapText="1"/>
    </xf>
    <xf numFmtId="0" fontId="23" fillId="0" borderId="13" xfId="0" applyFont="1" applyBorder="1" applyAlignment="1">
      <alignment horizontal="left" vertical="center" wrapText="1"/>
    </xf>
    <xf numFmtId="3" fontId="23" fillId="0" borderId="13" xfId="0" applyNumberFormat="1" applyFont="1" applyBorder="1" applyAlignment="1">
      <alignment horizontal="right" vertical="center" wrapText="1"/>
    </xf>
    <xf numFmtId="0" fontId="23" fillId="0" borderId="7" xfId="0" applyFont="1" applyBorder="1" applyAlignment="1">
      <alignment horizontal="left" vertical="center" wrapText="1"/>
    </xf>
    <xf numFmtId="177" fontId="23" fillId="0" borderId="7" xfId="0" applyNumberFormat="1" applyFont="1" applyBorder="1" applyAlignment="1">
      <alignment horizontal="right" vertical="center" wrapText="1"/>
    </xf>
    <xf numFmtId="168" fontId="0" fillId="0" borderId="0" xfId="0" applyNumberFormat="1"/>
    <xf numFmtId="9" fontId="0" fillId="0" borderId="0" xfId="0" applyNumberFormat="1"/>
    <xf numFmtId="184" fontId="0" fillId="0" borderId="0" xfId="0" applyNumberFormat="1"/>
    <xf numFmtId="176" fontId="15" fillId="0" borderId="5" xfId="0" applyNumberFormat="1" applyFont="1" applyBorder="1" applyAlignment="1">
      <alignment horizontal="right" vertical="center" wrapText="1"/>
    </xf>
    <xf numFmtId="3" fontId="0" fillId="0" borderId="0" xfId="0" applyNumberFormat="1"/>
    <xf numFmtId="0" fontId="38" fillId="0" borderId="0" xfId="0" applyFont="1" applyAlignment="1">
      <alignment horizontal="left" vertical="center" indent="3"/>
    </xf>
    <xf numFmtId="0" fontId="39" fillId="0" borderId="0" xfId="0" applyFont="1" applyAlignment="1">
      <alignment vertical="center"/>
    </xf>
    <xf numFmtId="0" fontId="21" fillId="0" borderId="4" xfId="0" applyFont="1" applyBorder="1" applyAlignment="1">
      <alignment horizontal="left" vertical="center" wrapText="1"/>
    </xf>
    <xf numFmtId="0" fontId="15" fillId="0" borderId="11" xfId="0" applyFont="1" applyBorder="1" applyAlignment="1">
      <alignment horizontal="left" vertical="center" wrapText="1"/>
    </xf>
    <xf numFmtId="177" fontId="15" fillId="0" borderId="11" xfId="0" applyNumberFormat="1" applyFont="1" applyBorder="1" applyAlignment="1">
      <alignment horizontal="right" vertical="center" wrapText="1"/>
    </xf>
    <xf numFmtId="177" fontId="40" fillId="0" borderId="0" xfId="0" applyNumberFormat="1" applyFont="1" applyAlignment="1">
      <alignment horizontal="left" vertical="center" wrapText="1"/>
    </xf>
    <xf numFmtId="0" fontId="23" fillId="0" borderId="9" xfId="0" applyFont="1" applyBorder="1" applyAlignment="1">
      <alignment horizontal="left" vertical="center" wrapText="1"/>
    </xf>
    <xf numFmtId="177" fontId="23" fillId="0" borderId="9" xfId="0" applyNumberFormat="1" applyFont="1" applyBorder="1" applyAlignment="1">
      <alignment horizontal="right" vertical="center" wrapText="1"/>
    </xf>
    <xf numFmtId="0" fontId="15" fillId="0" borderId="8" xfId="0" applyFont="1" applyBorder="1" applyAlignment="1">
      <alignment horizontal="left" vertical="center"/>
    </xf>
    <xf numFmtId="0" fontId="15" fillId="0" borderId="11" xfId="0" applyFont="1" applyBorder="1" applyAlignment="1">
      <alignment horizontal="left" vertical="center"/>
    </xf>
    <xf numFmtId="0" fontId="17" fillId="0" borderId="5" xfId="0" applyFont="1" applyBorder="1" applyAlignment="1">
      <alignment horizontal="left" vertical="center" wrapText="1"/>
    </xf>
    <xf numFmtId="177" fontId="17" fillId="0" borderId="5" xfId="0" applyNumberFormat="1" applyFont="1" applyBorder="1" applyAlignment="1">
      <alignment horizontal="right" vertical="center" wrapText="1"/>
    </xf>
    <xf numFmtId="0" fontId="21" fillId="0" borderId="9" xfId="0" applyFont="1" applyBorder="1" applyAlignment="1">
      <alignment horizontal="left" vertical="center" wrapText="1"/>
    </xf>
    <xf numFmtId="177" fontId="15" fillId="0" borderId="9" xfId="0" applyNumberFormat="1" applyFont="1" applyBorder="1" applyAlignment="1">
      <alignment horizontal="left" vertical="center" wrapText="1"/>
    </xf>
    <xf numFmtId="0" fontId="10" fillId="0" borderId="0" xfId="0" applyFont="1"/>
    <xf numFmtId="0" fontId="15" fillId="0" borderId="10" xfId="0" applyFont="1" applyBorder="1" applyAlignment="1">
      <alignment horizontal="left" vertical="center" wrapText="1"/>
    </xf>
    <xf numFmtId="0" fontId="15" fillId="0" borderId="12" xfId="0" applyFont="1" applyBorder="1" applyAlignment="1">
      <alignment horizontal="left" vertical="center" wrapText="1"/>
    </xf>
    <xf numFmtId="177" fontId="15" fillId="0" borderId="12" xfId="0" applyNumberFormat="1" applyFont="1" applyBorder="1" applyAlignment="1">
      <alignment horizontal="right" vertical="center" wrapText="1"/>
    </xf>
    <xf numFmtId="177" fontId="23" fillId="0" borderId="13" xfId="0" applyNumberFormat="1" applyFont="1" applyBorder="1" applyAlignment="1">
      <alignment horizontal="right" vertical="center" wrapText="1"/>
    </xf>
    <xf numFmtId="177" fontId="15" fillId="0" borderId="0" xfId="0" applyNumberFormat="1" applyFont="1" applyAlignment="1">
      <alignment horizontal="left" vertical="center" wrapText="1"/>
    </xf>
    <xf numFmtId="177" fontId="0" fillId="0" borderId="0" xfId="0" applyNumberFormat="1"/>
    <xf numFmtId="0" fontId="38" fillId="0" borderId="0" xfId="0" applyFont="1" applyAlignment="1">
      <alignment vertical="center"/>
    </xf>
    <xf numFmtId="0" fontId="13" fillId="0" borderId="0" xfId="0" applyFont="1" applyAlignment="1">
      <alignment horizontal="left" vertical="center" indent="4"/>
    </xf>
    <xf numFmtId="0" fontId="23" fillId="0" borderId="4" xfId="0" applyFont="1" applyBorder="1" applyAlignment="1">
      <alignment horizontal="left" vertical="center" wrapText="1"/>
    </xf>
    <xf numFmtId="177" fontId="41" fillId="0" borderId="8" xfId="0" applyNumberFormat="1" applyFont="1" applyBorder="1" applyAlignment="1">
      <alignment horizontal="right" vertical="center"/>
    </xf>
    <xf numFmtId="177" fontId="41" fillId="0" borderId="5" xfId="0" applyNumberFormat="1" applyFont="1" applyBorder="1" applyAlignment="1">
      <alignment horizontal="right" vertical="center"/>
    </xf>
    <xf numFmtId="177" fontId="19" fillId="0" borderId="0" xfId="0" applyNumberFormat="1" applyFont="1" applyAlignment="1">
      <alignment horizontal="right" vertical="center"/>
    </xf>
    <xf numFmtId="177" fontId="41" fillId="0" borderId="0" xfId="0" applyNumberFormat="1" applyFont="1" applyAlignment="1">
      <alignment horizontal="right" vertical="center"/>
    </xf>
    <xf numFmtId="0" fontId="23" fillId="0" borderId="5" xfId="0" applyFont="1" applyBorder="1" applyAlignment="1">
      <alignment horizontal="left" vertical="center" wrapText="1"/>
    </xf>
    <xf numFmtId="177" fontId="23" fillId="0" borderId="5" xfId="0" applyNumberFormat="1" applyFont="1" applyBorder="1" applyAlignment="1">
      <alignment horizontal="right" vertical="center" wrapText="1"/>
    </xf>
    <xf numFmtId="177" fontId="19" fillId="0" borderId="5" xfId="0" applyNumberFormat="1" applyFont="1" applyBorder="1" applyAlignment="1">
      <alignment horizontal="right" vertical="center"/>
    </xf>
    <xf numFmtId="177" fontId="19" fillId="0" borderId="7" xfId="0" applyNumberFormat="1" applyFont="1" applyBorder="1" applyAlignment="1">
      <alignment horizontal="right" vertical="center"/>
    </xf>
    <xf numFmtId="177" fontId="15" fillId="0" borderId="4" xfId="0" applyNumberFormat="1" applyFont="1" applyBorder="1" applyAlignment="1">
      <alignment horizontal="left" vertical="center" wrapText="1"/>
    </xf>
    <xf numFmtId="0" fontId="10" fillId="0" borderId="0" xfId="0" applyFont="1" applyAlignment="1">
      <alignment horizontal="left" vertical="center" wrapText="1"/>
    </xf>
    <xf numFmtId="177" fontId="10" fillId="0" borderId="0" xfId="0" applyNumberFormat="1" applyFont="1" applyAlignment="1">
      <alignment horizontal="left" vertical="center" wrapText="1"/>
    </xf>
    <xf numFmtId="0" fontId="39" fillId="0" borderId="0" xfId="0" quotePrefix="1" applyFont="1" applyAlignment="1">
      <alignment horizontal="right"/>
    </xf>
    <xf numFmtId="0" fontId="42" fillId="0" borderId="0" xfId="0" applyFont="1" applyAlignment="1">
      <alignment vertical="center"/>
    </xf>
    <xf numFmtId="0" fontId="37" fillId="0" borderId="6" xfId="0" applyFont="1" applyBorder="1" applyAlignment="1">
      <alignment vertical="center" wrapText="1"/>
    </xf>
    <xf numFmtId="0" fontId="41" fillId="0" borderId="8" xfId="0" applyFont="1" applyBorder="1" applyAlignment="1">
      <alignment vertical="center" wrapText="1"/>
    </xf>
    <xf numFmtId="0" fontId="41" fillId="0" borderId="5" xfId="0" applyFont="1" applyBorder="1" applyAlignment="1">
      <alignment vertical="center" wrapText="1"/>
    </xf>
    <xf numFmtId="0" fontId="41" fillId="0" borderId="0" xfId="0" applyFont="1" applyAlignment="1">
      <alignment vertical="center" wrapText="1"/>
    </xf>
    <xf numFmtId="0" fontId="19" fillId="0" borderId="5" xfId="0" applyFont="1" applyBorder="1" applyAlignment="1">
      <alignment vertical="center" wrapText="1"/>
    </xf>
    <xf numFmtId="0" fontId="19" fillId="0" borderId="7" xfId="0" applyFont="1" applyBorder="1" applyAlignment="1">
      <alignment vertical="center" wrapText="1"/>
    </xf>
    <xf numFmtId="177" fontId="15" fillId="0" borderId="0" xfId="0" applyNumberFormat="1" applyFont="1"/>
    <xf numFmtId="0" fontId="37" fillId="0" borderId="3" xfId="0" applyFont="1" applyBorder="1" applyAlignment="1">
      <alignment horizontal="left" vertical="center" wrapText="1"/>
    </xf>
    <xf numFmtId="0" fontId="13" fillId="0" borderId="8" xfId="0" applyFont="1" applyBorder="1" applyAlignment="1">
      <alignment horizontal="left" vertical="center" wrapText="1"/>
    </xf>
    <xf numFmtId="0" fontId="36" fillId="0" borderId="8" xfId="0" applyFont="1" applyBorder="1" applyAlignment="1">
      <alignment horizontal="left" vertical="center" wrapText="1"/>
    </xf>
    <xf numFmtId="186" fontId="15" fillId="0" borderId="14" xfId="0" applyNumberFormat="1" applyFont="1" applyBorder="1" applyAlignment="1">
      <alignment vertical="center"/>
    </xf>
    <xf numFmtId="9" fontId="15" fillId="0" borderId="0" xfId="0" applyNumberFormat="1" applyFont="1" applyAlignment="1">
      <alignment vertical="center"/>
    </xf>
    <xf numFmtId="177" fontId="15" fillId="0" borderId="0" xfId="0" applyNumberFormat="1" applyFont="1" applyAlignment="1">
      <alignment horizontal="right" vertical="center" wrapText="1"/>
    </xf>
    <xf numFmtId="0" fontId="47" fillId="0" borderId="0" xfId="0" applyFont="1" applyAlignment="1">
      <alignment horizontal="left" vertical="center" wrapText="1"/>
    </xf>
    <xf numFmtId="9" fontId="23" fillId="0" borderId="0" xfId="0" applyNumberFormat="1" applyFont="1" applyAlignment="1">
      <alignment vertical="center"/>
    </xf>
    <xf numFmtId="177" fontId="15" fillId="0" borderId="10" xfId="0" applyNumberFormat="1" applyFont="1" applyBorder="1" applyAlignment="1">
      <alignment horizontal="right" vertical="center" wrapText="1"/>
    </xf>
    <xf numFmtId="0" fontId="23" fillId="0" borderId="21" xfId="0" quotePrefix="1" applyFont="1" applyBorder="1" applyAlignment="1">
      <alignment horizontal="left" vertical="center" wrapText="1"/>
    </xf>
    <xf numFmtId="177" fontId="23" fillId="0" borderId="21" xfId="0" applyNumberFormat="1" applyFont="1" applyBorder="1" applyAlignment="1">
      <alignment horizontal="right" vertical="center" wrapText="1"/>
    </xf>
    <xf numFmtId="168" fontId="23" fillId="0" borderId="21" xfId="0" applyNumberFormat="1" applyFont="1" applyBorder="1" applyAlignment="1">
      <alignment horizontal="right" vertical="center" wrapText="1"/>
    </xf>
    <xf numFmtId="0" fontId="37" fillId="0" borderId="0" xfId="0" applyFont="1" applyAlignment="1">
      <alignment vertical="center" wrapText="1"/>
    </xf>
    <xf numFmtId="0" fontId="37" fillId="0" borderId="0" xfId="0" applyFont="1" applyAlignment="1">
      <alignment horizontal="right" vertical="center" wrapText="1"/>
    </xf>
    <xf numFmtId="0" fontId="21" fillId="0" borderId="0" xfId="0" applyFont="1" applyAlignment="1">
      <alignment horizontal="left" vertical="center" wrapText="1"/>
    </xf>
    <xf numFmtId="177" fontId="22" fillId="0" borderId="0" xfId="0" applyNumberFormat="1" applyFont="1" applyAlignment="1">
      <alignment horizontal="right" vertical="center"/>
    </xf>
    <xf numFmtId="0" fontId="23" fillId="0" borderId="1" xfId="0" applyFont="1" applyBorder="1" applyAlignment="1">
      <alignment horizontal="left" vertical="center" wrapText="1"/>
    </xf>
    <xf numFmtId="177" fontId="19" fillId="0" borderId="1" xfId="0" applyNumberFormat="1" applyFont="1" applyBorder="1" applyAlignment="1">
      <alignment horizontal="right" vertical="center"/>
    </xf>
    <xf numFmtId="0" fontId="25" fillId="5" borderId="0" xfId="0" applyFont="1" applyFill="1" applyAlignment="1">
      <alignment vertical="center" wrapText="1"/>
    </xf>
    <xf numFmtId="0" fontId="47" fillId="0" borderId="0" xfId="0" applyFont="1" applyAlignment="1">
      <alignment horizontal="left" vertical="center"/>
    </xf>
    <xf numFmtId="0" fontId="25" fillId="0" borderId="0" xfId="0" applyFont="1" applyAlignment="1">
      <alignment horizontal="left" vertical="top" wrapText="1"/>
    </xf>
    <xf numFmtId="0" fontId="51" fillId="0" borderId="0" xfId="0" applyFont="1" applyAlignment="1">
      <alignment vertical="center"/>
    </xf>
    <xf numFmtId="9" fontId="15" fillId="0" borderId="17" xfId="0" applyNumberFormat="1" applyFont="1" applyBorder="1" applyAlignment="1">
      <alignment vertical="center"/>
    </xf>
    <xf numFmtId="185" fontId="16" fillId="0" borderId="14" xfId="0" applyNumberFormat="1" applyFont="1" applyBorder="1" applyAlignment="1">
      <alignment vertical="center"/>
    </xf>
    <xf numFmtId="0" fontId="15" fillId="4" borderId="14" xfId="0" applyFont="1" applyFill="1" applyBorder="1" applyAlignment="1">
      <alignment horizontal="left" vertical="center" indent="1"/>
    </xf>
    <xf numFmtId="0" fontId="52" fillId="0" borderId="0" xfId="0" applyFont="1" applyAlignment="1">
      <alignment horizontal="left" vertical="center" wrapText="1"/>
    </xf>
    <xf numFmtId="177" fontId="48" fillId="0" borderId="0" xfId="0" applyNumberFormat="1" applyFont="1" applyAlignment="1">
      <alignment horizontal="right" vertical="center" wrapText="1"/>
    </xf>
    <xf numFmtId="177" fontId="49" fillId="0" borderId="0" xfId="0" applyNumberFormat="1" applyFont="1"/>
    <xf numFmtId="17" fontId="37" fillId="0" borderId="6" xfId="0" applyNumberFormat="1" applyFont="1" applyBorder="1" applyAlignment="1">
      <alignment horizontal="right" vertical="center" wrapText="1"/>
    </xf>
    <xf numFmtId="0" fontId="41" fillId="0" borderId="0" xfId="0" applyFont="1" applyAlignment="1">
      <alignment horizontal="right" vertical="center"/>
    </xf>
    <xf numFmtId="177" fontId="15" fillId="0" borderId="0" xfId="0" applyNumberFormat="1" applyFont="1" applyAlignment="1">
      <alignment horizontal="right"/>
    </xf>
    <xf numFmtId="176" fontId="15" fillId="0" borderId="8" xfId="0" applyNumberFormat="1" applyFont="1" applyBorder="1" applyAlignment="1">
      <alignment horizontal="right" vertical="center" wrapText="1"/>
    </xf>
    <xf numFmtId="9" fontId="40" fillId="0" borderId="0" xfId="0" applyNumberFormat="1" applyFont="1" applyAlignment="1">
      <alignment horizontal="left" vertical="center" wrapText="1"/>
    </xf>
    <xf numFmtId="177" fontId="30" fillId="0" borderId="21" xfId="0" applyNumberFormat="1" applyFont="1" applyBorder="1" applyAlignment="1">
      <alignment horizontal="right" vertical="center" wrapText="1"/>
    </xf>
    <xf numFmtId="0" fontId="39" fillId="0" borderId="0" xfId="0" quotePrefix="1" applyFont="1" applyAlignment="1">
      <alignment horizontal="right" vertical="center"/>
    </xf>
    <xf numFmtId="0" fontId="54" fillId="0" borderId="0" xfId="0" applyFont="1" applyAlignment="1">
      <alignment horizontal="right"/>
    </xf>
    <xf numFmtId="0" fontId="23" fillId="0" borderId="0" xfId="0" applyFont="1" applyAlignment="1">
      <alignment horizontal="centerContinuous"/>
    </xf>
    <xf numFmtId="0" fontId="21" fillId="0" borderId="0" xfId="0" applyFont="1" applyAlignment="1">
      <alignment horizontal="centerContinuous"/>
    </xf>
    <xf numFmtId="0" fontId="40" fillId="0" borderId="0" xfId="0" applyFont="1" applyAlignment="1">
      <alignment horizontal="centerContinuous"/>
    </xf>
    <xf numFmtId="0" fontId="55" fillId="0" borderId="0" xfId="0" quotePrefix="1" applyFont="1" applyAlignment="1">
      <alignment horizontal="right"/>
    </xf>
    <xf numFmtId="0" fontId="56" fillId="0" borderId="0" xfId="0" applyFont="1"/>
    <xf numFmtId="0" fontId="57" fillId="0" borderId="0" xfId="0" applyFont="1"/>
    <xf numFmtId="0" fontId="38" fillId="0" borderId="0" xfId="0" applyFont="1" applyAlignment="1">
      <alignment horizontal="left" vertical="center"/>
    </xf>
    <xf numFmtId="0" fontId="0" fillId="0" borderId="0" xfId="0" applyAlignment="1">
      <alignment vertical="center"/>
    </xf>
    <xf numFmtId="177" fontId="15" fillId="0" borderId="22" xfId="0" applyNumberFormat="1" applyFont="1" applyBorder="1" applyAlignment="1">
      <alignment vertical="center"/>
    </xf>
    <xf numFmtId="182" fontId="22" fillId="0" borderId="14" xfId="0" applyNumberFormat="1" applyFont="1" applyBorder="1" applyAlignment="1">
      <alignment horizontal="right" vertical="center"/>
    </xf>
    <xf numFmtId="181" fontId="16" fillId="0" borderId="14" xfId="0" applyNumberFormat="1" applyFont="1" applyBorder="1" applyAlignment="1">
      <alignment vertical="center"/>
    </xf>
    <xf numFmtId="3" fontId="15" fillId="0" borderId="16" xfId="0" applyNumberFormat="1" applyFont="1" applyBorder="1" applyAlignment="1">
      <alignment vertical="center"/>
    </xf>
    <xf numFmtId="180" fontId="17" fillId="0" borderId="17" xfId="0" applyNumberFormat="1" applyFont="1" applyBorder="1" applyAlignment="1">
      <alignment horizontal="right" vertical="center"/>
    </xf>
    <xf numFmtId="0" fontId="15" fillId="0" borderId="17" xfId="0" applyFont="1" applyBorder="1" applyAlignment="1">
      <alignment horizontal="center"/>
    </xf>
    <xf numFmtId="177" fontId="32" fillId="0" borderId="14" xfId="0" applyNumberFormat="1" applyFont="1" applyBorder="1" applyAlignment="1">
      <alignment horizontal="right" vertical="center"/>
    </xf>
    <xf numFmtId="0" fontId="15" fillId="0" borderId="22" xfId="0" applyFont="1" applyBorder="1" applyAlignment="1">
      <alignment vertical="center"/>
    </xf>
    <xf numFmtId="0" fontId="15" fillId="0" borderId="22" xfId="0" applyFont="1" applyBorder="1" applyAlignment="1">
      <alignment horizontal="center" vertical="center"/>
    </xf>
    <xf numFmtId="0" fontId="15" fillId="0" borderId="24" xfId="0" applyFont="1" applyBorder="1" applyAlignment="1">
      <alignment vertical="center"/>
    </xf>
    <xf numFmtId="177" fontId="15" fillId="0" borderId="24" xfId="0" applyNumberFormat="1" applyFont="1" applyBorder="1" applyAlignment="1">
      <alignment vertical="center"/>
    </xf>
    <xf numFmtId="177" fontId="15" fillId="0" borderId="16" xfId="0" applyNumberFormat="1" applyFont="1" applyBorder="1" applyAlignment="1">
      <alignment vertical="center"/>
    </xf>
    <xf numFmtId="168" fontId="15" fillId="0" borderId="16" xfId="0" applyNumberFormat="1" applyFont="1" applyBorder="1" applyAlignment="1">
      <alignment vertical="center"/>
    </xf>
    <xf numFmtId="186" fontId="15" fillId="0" borderId="0" xfId="0" applyNumberFormat="1" applyFont="1" applyAlignment="1">
      <alignment vertical="center"/>
    </xf>
    <xf numFmtId="179" fontId="15" fillId="0" borderId="17" xfId="0" applyNumberFormat="1" applyFont="1" applyBorder="1" applyAlignment="1">
      <alignment horizontal="right" vertical="center"/>
    </xf>
    <xf numFmtId="185" fontId="22" fillId="0" borderId="0" xfId="0" applyNumberFormat="1" applyFont="1" applyAlignment="1">
      <alignment horizontal="right" vertical="center" wrapText="1"/>
    </xf>
    <xf numFmtId="9" fontId="15" fillId="0" borderId="9" xfId="0" applyNumberFormat="1" applyFont="1" applyBorder="1" applyAlignment="1">
      <alignment horizontal="right" vertical="center" wrapText="1"/>
    </xf>
    <xf numFmtId="0" fontId="52" fillId="0" borderId="0" xfId="0" applyFont="1" applyAlignment="1">
      <alignment vertical="center"/>
    </xf>
    <xf numFmtId="177" fontId="10" fillId="0" borderId="0" xfId="0" applyNumberFormat="1" applyFont="1" applyAlignment="1">
      <alignment horizontal="right" vertical="center" wrapText="1"/>
    </xf>
    <xf numFmtId="0" fontId="25" fillId="5" borderId="0" xfId="0" quotePrefix="1" applyFont="1" applyFill="1" applyAlignment="1">
      <alignment horizontal="left" vertical="center" wrapText="1"/>
    </xf>
    <xf numFmtId="0" fontId="0" fillId="0" borderId="0" xfId="0" applyAlignment="1">
      <alignment horizontal="left"/>
    </xf>
    <xf numFmtId="0" fontId="25" fillId="0" borderId="0" xfId="0" quotePrefix="1" applyFont="1" applyAlignment="1">
      <alignment horizontal="left" vertical="center" wrapText="1"/>
    </xf>
    <xf numFmtId="0" fontId="23" fillId="0" borderId="25" xfId="0" applyFont="1" applyBorder="1" applyAlignment="1">
      <alignment horizontal="left" vertical="center" wrapText="1"/>
    </xf>
    <xf numFmtId="177" fontId="23" fillId="0" borderId="25" xfId="0" applyNumberFormat="1" applyFont="1" applyBorder="1" applyAlignment="1">
      <alignment horizontal="right" vertical="center" wrapText="1"/>
    </xf>
    <xf numFmtId="4" fontId="0" fillId="0" borderId="0" xfId="0" applyNumberFormat="1"/>
    <xf numFmtId="10" fontId="0" fillId="0" borderId="0" xfId="0" applyNumberFormat="1"/>
    <xf numFmtId="168" fontId="15" fillId="0" borderId="0" xfId="0" applyNumberFormat="1" applyFont="1" applyAlignment="1">
      <alignment horizontal="right" vertical="center" wrapText="1"/>
    </xf>
    <xf numFmtId="0" fontId="19" fillId="0" borderId="3" xfId="0" applyFont="1" applyBorder="1" applyAlignment="1">
      <alignment vertical="center" wrapText="1"/>
    </xf>
    <xf numFmtId="0" fontId="19" fillId="0" borderId="3" xfId="0" applyFont="1" applyBorder="1" applyAlignment="1">
      <alignment horizontal="right" vertical="center" wrapText="1"/>
    </xf>
    <xf numFmtId="177" fontId="22" fillId="0" borderId="8" xfId="0" applyNumberFormat="1" applyFont="1" applyBorder="1" applyAlignment="1">
      <alignment horizontal="right" vertical="center" wrapText="1"/>
    </xf>
    <xf numFmtId="0" fontId="54" fillId="0" borderId="0" xfId="0" applyFont="1"/>
    <xf numFmtId="9" fontId="15" fillId="0" borderId="0" xfId="0" applyNumberFormat="1" applyFont="1" applyAlignment="1">
      <alignment horizontal="left" vertical="center" wrapText="1"/>
    </xf>
    <xf numFmtId="178" fontId="16" fillId="0" borderId="14" xfId="0" applyNumberFormat="1" applyFont="1" applyBorder="1" applyAlignment="1">
      <alignment horizontal="right" vertical="center"/>
    </xf>
    <xf numFmtId="177" fontId="58" fillId="0" borderId="14" xfId="0" applyNumberFormat="1" applyFont="1" applyBorder="1" applyAlignment="1">
      <alignment horizontal="right" vertical="center"/>
    </xf>
    <xf numFmtId="177" fontId="58" fillId="0" borderId="14" xfId="0" applyNumberFormat="1" applyFont="1" applyBorder="1" applyAlignment="1">
      <alignment vertical="center"/>
    </xf>
    <xf numFmtId="177" fontId="15" fillId="0" borderId="23" xfId="0" applyNumberFormat="1" applyFont="1" applyBorder="1" applyAlignment="1">
      <alignment vertical="center"/>
    </xf>
    <xf numFmtId="0" fontId="22" fillId="0" borderId="22" xfId="0" applyFont="1" applyBorder="1" applyAlignment="1">
      <alignment vertical="center"/>
    </xf>
    <xf numFmtId="0" fontId="17" fillId="0" borderId="22" xfId="0" applyFont="1" applyBorder="1" applyAlignment="1">
      <alignment vertical="center"/>
    </xf>
    <xf numFmtId="0" fontId="22" fillId="0" borderId="24" xfId="0" applyFont="1" applyBorder="1" applyAlignment="1">
      <alignment vertical="center"/>
    </xf>
    <xf numFmtId="0" fontId="17" fillId="0" borderId="24" xfId="0" applyFont="1" applyBorder="1" applyAlignment="1">
      <alignment vertical="center"/>
    </xf>
    <xf numFmtId="0" fontId="15" fillId="0" borderId="14" xfId="0" quotePrefix="1" applyFont="1" applyBorder="1" applyAlignment="1">
      <alignment vertical="center"/>
    </xf>
    <xf numFmtId="0" fontId="23" fillId="0" borderId="0" xfId="0" quotePrefix="1" applyFont="1" applyAlignment="1">
      <alignment horizontal="left" vertical="center" wrapText="1"/>
    </xf>
    <xf numFmtId="0" fontId="17" fillId="3" borderId="14" xfId="0" applyFont="1" applyFill="1" applyBorder="1" applyAlignment="1">
      <alignment horizontal="left" vertical="center"/>
    </xf>
    <xf numFmtId="187" fontId="17" fillId="0" borderId="8" xfId="0" applyNumberFormat="1" applyFont="1" applyBorder="1" applyAlignment="1">
      <alignment horizontal="right" vertical="center" wrapText="1"/>
    </xf>
    <xf numFmtId="0" fontId="60" fillId="0" borderId="0" xfId="0" applyFont="1" applyAlignment="1">
      <alignment horizontal="left" vertical="center" indent="4"/>
    </xf>
    <xf numFmtId="0" fontId="60" fillId="0" borderId="0" xfId="0" applyFont="1"/>
    <xf numFmtId="0" fontId="61" fillId="0" borderId="0" xfId="0" applyFont="1" applyAlignment="1">
      <alignment horizontal="left" vertical="center" wrapText="1"/>
    </xf>
    <xf numFmtId="177" fontId="30" fillId="0" borderId="0" xfId="0" applyNumberFormat="1" applyFont="1" applyAlignment="1">
      <alignment horizontal="right" vertical="center" wrapText="1"/>
    </xf>
    <xf numFmtId="177" fontId="30" fillId="0" borderId="0" xfId="0" applyNumberFormat="1" applyFont="1" applyAlignment="1">
      <alignment horizontal="right" vertical="center"/>
    </xf>
    <xf numFmtId="0" fontId="22" fillId="0" borderId="0" xfId="0" applyFont="1" applyAlignment="1">
      <alignment horizontal="left" vertical="center" wrapText="1"/>
    </xf>
    <xf numFmtId="177" fontId="22" fillId="0" borderId="0" xfId="0" applyNumberFormat="1" applyFont="1" applyAlignment="1">
      <alignment horizontal="right" vertical="center" wrapText="1"/>
    </xf>
    <xf numFmtId="177" fontId="16" fillId="0" borderId="14" xfId="0" applyNumberFormat="1" applyFont="1" applyBorder="1"/>
    <xf numFmtId="0" fontId="25" fillId="0" borderId="0" xfId="0" quotePrefix="1" applyFont="1" applyAlignment="1">
      <alignment horizontal="left" vertical="center" wrapText="1"/>
    </xf>
    <xf numFmtId="0" fontId="51" fillId="0" borderId="0" xfId="0" applyFont="1" applyAlignment="1">
      <alignment horizontal="left" vertical="center" wrapText="1"/>
    </xf>
    <xf numFmtId="0" fontId="25" fillId="0" borderId="0" xfId="0" applyFont="1" applyAlignment="1">
      <alignment horizontal="left" vertical="center" wrapText="1"/>
    </xf>
    <xf numFmtId="0" fontId="25" fillId="0" borderId="0" xfId="0" applyFont="1" applyAlignment="1">
      <alignment horizontal="left" vertical="top" wrapText="1"/>
    </xf>
  </cellXfs>
  <cellStyles count="95">
    <cellStyle name="_x000a_386grabber=M 2" xfId="55" xr:uid="{E1725CDC-7518-4558-B9CF-2498AA983BC7}"/>
    <cellStyle name="% 10" xfId="62" xr:uid="{D6BA0DC0-2237-4792-BD04-5E3ABEE2CBA9}"/>
    <cellStyle name="AutoFormat-Optionen" xfId="10" xr:uid="{2FEF3DAB-E0A7-4C2C-8F98-A8605CA452AC}"/>
    <cellStyle name="AutoFormat-Optionen 2" xfId="13" xr:uid="{8A5891C3-E08E-40AD-9FAB-E50C331814E6}"/>
    <cellStyle name="AutoFormat-Optionen 3" xfId="48" xr:uid="{C46198EE-A75C-45C1-9B3D-99ADD85C87D6}"/>
    <cellStyle name="Comma [0] 2" xfId="8" xr:uid="{CDA7285D-A0EC-4A0B-945E-C12CCEE14B6A}"/>
    <cellStyle name="Comma [0] 2 2" xfId="19" xr:uid="{55A3D84A-0252-4BA0-BE06-66D16EDF6D33}"/>
    <cellStyle name="Comma [0] 2 3" xfId="18" xr:uid="{A9955487-3926-4BEF-9C22-A0948D6E6144}"/>
    <cellStyle name="Comma [0] 2 4" xfId="72" xr:uid="{F01EF7E2-A296-4FDE-95D7-69108ACD7871}"/>
    <cellStyle name="Comma [0] 2 4 2" xfId="83" xr:uid="{90D93140-3FA0-4472-ABB2-A88F384C64F3}"/>
    <cellStyle name="Comma [0] 2 5" xfId="79" xr:uid="{969368FE-2D14-4A3D-BB14-57C60D1439E5}"/>
    <cellStyle name="Comma [0] 3" xfId="20" xr:uid="{480C6CE6-07BA-41B7-AB68-D03736F3FDB9}"/>
    <cellStyle name="Comma [0] 3 2" xfId="21" xr:uid="{26270EB4-592E-4146-ADBB-11D648255065}"/>
    <cellStyle name="Comma [0] 4" xfId="17" xr:uid="{FC5A5ED3-AFD6-4F77-A144-4344AAF7E015}"/>
    <cellStyle name="Comma 2" xfId="7" xr:uid="{15FD3B08-EEF9-4B21-9C1B-9ADFFAE5DCF1}"/>
    <cellStyle name="Comma 2 2" xfId="23" xr:uid="{F49841FA-446C-4177-9FDF-549D357BA18A}"/>
    <cellStyle name="Comma 2 3" xfId="22" xr:uid="{E55DE76C-349B-4603-936A-1971767B7366}"/>
    <cellStyle name="Comma 2 4" xfId="71" xr:uid="{9955B9A4-41B1-4EDE-8406-D50181C6D732}"/>
    <cellStyle name="Comma 2 4 2" xfId="82" xr:uid="{42F4DA50-24C1-4816-99C7-C9D1D073C802}"/>
    <cellStyle name="Comma 2 5" xfId="78" xr:uid="{655844D8-1567-47C7-9B83-734B8F5B70F4}"/>
    <cellStyle name="Comma 3" xfId="24" xr:uid="{0D5436D1-02FB-449B-834C-58B7CCF713DA}"/>
    <cellStyle name="Comma 3 2" xfId="25" xr:uid="{1240AB15-60CF-4830-BD41-B0F44544840D}"/>
    <cellStyle name="Comma 4" xfId="26" xr:uid="{F2081EB2-219A-47AD-9F9B-AAB7C6E68595}"/>
    <cellStyle name="Comma 4 2" xfId="27" xr:uid="{2C943920-8294-4E73-8B43-67721340BF37}"/>
    <cellStyle name="Comma 5" xfId="28" xr:uid="{07FC0CE5-4DDE-482F-858F-62CBB194B76B}"/>
    <cellStyle name="Comma 5 2" xfId="29" xr:uid="{E311C8B8-3F6A-46B0-A499-6FC6DA1E99FC}"/>
    <cellStyle name="Comma 6" xfId="30" xr:uid="{66DA6F20-F15F-4784-8FD2-6B56BA060A09}"/>
    <cellStyle name="Comma 7" xfId="31" xr:uid="{4B6C6357-9B83-4891-ACEC-E62F964C026A}"/>
    <cellStyle name="Comma 8" xfId="16" xr:uid="{753C81FB-05DC-4D7D-B395-79F9299E0E1C}"/>
    <cellStyle name="Comma 9" xfId="74" xr:uid="{4976F86C-EFE0-4541-BEC9-7B6E267E8414}"/>
    <cellStyle name="Comma 9 2" xfId="75" xr:uid="{F1B5F01A-D03D-4DB9-BF92-A0A2BDFC297C}"/>
    <cellStyle name="Comma 9 2 2" xfId="86" xr:uid="{814457FD-870D-4B20-B3F4-12E2F87DD7A9}"/>
    <cellStyle name="Comma 9 3" xfId="85" xr:uid="{70467B50-443E-43E3-B5B6-63D855BB9E0B}"/>
    <cellStyle name="Credit" xfId="32" xr:uid="{7FEBFF36-3590-4A4C-9C92-12A145B4D3A9}"/>
    <cellStyle name="Credit subtotal" xfId="33" xr:uid="{6B3A523A-50BC-461C-8D70-4C6C0CBB8633}"/>
    <cellStyle name="Credit Total" xfId="34" xr:uid="{AE158D99-9D67-4DA7-B592-DAF9B3C2CF4C}"/>
    <cellStyle name="Currency [0] 2" xfId="6" xr:uid="{7FFF1E61-813D-4CD6-958C-017DA2757372}"/>
    <cellStyle name="Currency [0] 2 2" xfId="70" xr:uid="{9111E21D-10F4-4ADD-942C-FD8E9F6BD39E}"/>
    <cellStyle name="Currency [0] 2 2 2" xfId="81" xr:uid="{0C3A28ED-545E-4154-A843-ED4FB7F84925}"/>
    <cellStyle name="Currency [0] 2 3" xfId="77" xr:uid="{4B48A994-BB47-473B-89ED-AA9EB8057885}"/>
    <cellStyle name="Currency 2" xfId="5" xr:uid="{D674B886-BE17-4794-A82A-701CB8BB96E0}"/>
    <cellStyle name="Currency 2 2" xfId="69" xr:uid="{33AEAA46-532E-404A-ACD0-881AA13A5586}"/>
    <cellStyle name="Currency 2 2 2" xfId="80" xr:uid="{421DF29B-7799-4263-815F-FBFBC8636699}"/>
    <cellStyle name="Currency 2 3" xfId="76" xr:uid="{46438BD0-44CE-448D-8298-F63A826182AD}"/>
    <cellStyle name="Debit" xfId="35" xr:uid="{4F5C1DD3-8FC2-419E-9AF9-FE1B367129E3}"/>
    <cellStyle name="Debit subtotal" xfId="36" xr:uid="{07D87FCD-AF59-4969-85FB-6E84F6C733DA}"/>
    <cellStyle name="Debit Total" xfId="37" xr:uid="{BD8B8DF0-BCE9-4F55-82AC-2ECEEA4BE570}"/>
    <cellStyle name="Diseño" xfId="38" xr:uid="{1A74524A-ACA4-419D-8901-5CF8433FE766}"/>
    <cellStyle name="Diseño 2" xfId="39" xr:uid="{894CC413-8664-4280-970B-32AB3D6964D7}"/>
    <cellStyle name="Hyperlink 2" xfId="11" xr:uid="{E93B2C5C-3CDB-4B78-853A-E2441CEDCFD2}"/>
    <cellStyle name="Millares 2" xfId="47" xr:uid="{AEBAAD9F-5572-45A2-B7E9-5CE224F56FA9}"/>
    <cellStyle name="Millares 2 2" xfId="73" xr:uid="{A1AA820E-2FE9-4879-A1B0-4897F257BA3E}"/>
    <cellStyle name="Millares 2 2 2" xfId="84" xr:uid="{B77C81E8-6580-497E-AD9A-8EF0A6C87726}"/>
    <cellStyle name="Normal" xfId="0" builtinId="0"/>
    <cellStyle name="Normal - Style1 2" xfId="56" xr:uid="{52CAEAF5-D313-486E-AAE3-9A1DEE49F6D5}"/>
    <cellStyle name="Normal 10" xfId="89" xr:uid="{5D7C4D56-6D1C-4BB3-A47C-E7CDB89C0AF3}"/>
    <cellStyle name="Normal 11" xfId="90" xr:uid="{13CB03BF-79D1-46D5-B328-A8F9CA12AFDB}"/>
    <cellStyle name="Normal 17 2 2" xfId="54" xr:uid="{B6BD290F-E600-4F5F-9130-1E94229BF6EC}"/>
    <cellStyle name="Normal 18" xfId="94" xr:uid="{16D8DFC8-781B-4568-94EC-E8F344F54E43}"/>
    <cellStyle name="Normal 2" xfId="2" xr:uid="{70A717E1-2384-4978-9250-EF051ACE3279}"/>
    <cellStyle name="Normal 2 11" xfId="9" xr:uid="{8BC7A8B7-BBC3-4741-AB64-55AAACF48954}"/>
    <cellStyle name="Normal 2 2" xfId="40" xr:uid="{555167CB-5BD0-4001-9A44-B1F60706C0CC}"/>
    <cellStyle name="Normal 2 2 2" xfId="64" xr:uid="{FF4627E5-F420-4966-BFF9-A59C3613E9B9}"/>
    <cellStyle name="Normal 2 2 2 2" xfId="66" xr:uid="{A04634CB-65FE-42D7-BCE8-C7AC5A7E3654}"/>
    <cellStyle name="Normal 2 2 2 2 2" xfId="68" xr:uid="{1A2791F2-B705-477B-8E69-9AD6BAD20252}"/>
    <cellStyle name="Normal 2 3" xfId="57" xr:uid="{BD02B7B4-8672-4892-80A8-08746ABAF4E9}"/>
    <cellStyle name="Normal 2 4" xfId="15" xr:uid="{433C6A3B-C10E-412E-A821-B3B1A864F19A}"/>
    <cellStyle name="Normal 2 48" xfId="59" xr:uid="{BCCC5208-6837-42C0-BA27-7C32B1E536B3}"/>
    <cellStyle name="Normal 2 5" xfId="88" xr:uid="{171D8EB8-D74C-4716-A0B0-8EB1939A240E}"/>
    <cellStyle name="Normal 2 6" xfId="93" xr:uid="{3C169111-7B8C-4599-BB2E-B40D2206F63D}"/>
    <cellStyle name="Normal 22 3" xfId="60" xr:uid="{185D1DF9-D58D-4C9A-B3F8-10605ECA0DEB}"/>
    <cellStyle name="Normal 3" xfId="3" xr:uid="{EF836000-72CE-49B1-9DAA-2DB5C326B8E4}"/>
    <cellStyle name="Normal 3 2" xfId="52" xr:uid="{8392D00A-65E1-4975-8F0A-3F5F160EB864}"/>
    <cellStyle name="Normal 3 3" xfId="41" xr:uid="{DAA2E6F4-5641-47E6-8990-CF6F40A55192}"/>
    <cellStyle name="Normal 3 4" xfId="92" xr:uid="{89E21A30-533A-4558-81E3-4712DCD5E42F}"/>
    <cellStyle name="Normal 4" xfId="51" xr:uid="{07C9D407-AFC1-449C-BB74-8AE9B3A4FD0E}"/>
    <cellStyle name="Normal 5" xfId="63" xr:uid="{2DD22F77-704C-4AC4-B0E1-372C817B4877}"/>
    <cellStyle name="Normal 5 3" xfId="67" xr:uid="{A9B9C0CB-F323-4B5E-9BC0-469B467966A7}"/>
    <cellStyle name="Normal 58" xfId="50" xr:uid="{55DFA374-0DB1-480B-8EA5-2ED96C5EADB3}"/>
    <cellStyle name="Normal 6" xfId="53" xr:uid="{258CE808-D808-471D-AC40-3EC5E495AEFF}"/>
    <cellStyle name="Normal 7" xfId="65" xr:uid="{FAADFE25-7592-4369-971B-3334D5EBCF63}"/>
    <cellStyle name="Normal 8" xfId="46" xr:uid="{3D5D5D0D-DE6E-4E5B-B286-2C402C31EBA0}"/>
    <cellStyle name="Normal 84" xfId="1" xr:uid="{7414109F-6B67-4709-9D26-AB3891595516}"/>
    <cellStyle name="Normal 9" xfId="87" xr:uid="{0327BC0B-4C9D-4F76-979B-D5335E891B55}"/>
    <cellStyle name="Normal 9 3" xfId="49" xr:uid="{0C63B4D3-7266-4B3E-9A47-54F51B3F8FE0}"/>
    <cellStyle name="Not applicable" xfId="61" xr:uid="{3830B9C3-31E3-4289-905F-75E1E492315F}"/>
    <cellStyle name="Percent 2" xfId="4" xr:uid="{6768718E-34CE-452E-8BF8-E2DD8F35F1E7}"/>
    <cellStyle name="Percent 2 2" xfId="43" xr:uid="{C2EB18BD-CD61-4A49-8AD6-73DEC8B4D5E8}"/>
    <cellStyle name="Percent 2 3" xfId="42" xr:uid="{6B05B88A-2AE6-498B-BCB9-1C85E35EAB7D}"/>
    <cellStyle name="Percent 2 4" xfId="12" xr:uid="{36FE98D4-174E-432A-8E7D-1EB74365A335}"/>
    <cellStyle name="Percent 3" xfId="14" xr:uid="{146DACD2-65BE-4452-8892-B5DB26F4FA34}"/>
    <cellStyle name="Percent 3 2" xfId="45" xr:uid="{A326E369-4FE0-45AD-8D01-F62B46DAC867}"/>
    <cellStyle name="Percent 3 3" xfId="44" xr:uid="{453D7F59-D3B7-40AE-90E2-DF6A456084F7}"/>
    <cellStyle name="Percent 4" xfId="58" xr:uid="{3EDE2DE6-CF18-42D0-B62F-A580ACC94738}"/>
    <cellStyle name="Percent 5" xfId="91" xr:uid="{FF9BC299-E603-4E7A-BCE9-65A6951BE251}"/>
  </cellStyles>
  <dxfs count="0"/>
  <tableStyles count="0" defaultTableStyle="TableStyleMedium2" defaultPivotStyle="PivotStyleLight16"/>
  <colors>
    <mruColors>
      <color rgb="FF0000FF"/>
      <color rgb="FF0000CC"/>
      <color rgb="FFFED2D9"/>
      <color rgb="FFFF9B9B"/>
      <color rgb="FFFFB9B9"/>
      <color rgb="FFFFABAB"/>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externalLink" Target="externalLinks/externalLink8.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57151</xdr:rowOff>
    </xdr:from>
    <xdr:to>
      <xdr:col>3</xdr:col>
      <xdr:colOff>1252591</xdr:colOff>
      <xdr:row>6</xdr:row>
      <xdr:rowOff>2858</xdr:rowOff>
    </xdr:to>
    <xdr:pic>
      <xdr:nvPicPr>
        <xdr:cNvPr id="2" name="Picture 1">
          <a:extLst>
            <a:ext uri="{FF2B5EF4-FFF2-40B4-BE49-F238E27FC236}">
              <a16:creationId xmlns:a16="http://schemas.microsoft.com/office/drawing/2014/main" id="{CB39B29F-8CDC-C96C-5A9B-38F945345BF6}"/>
            </a:ext>
          </a:extLst>
        </xdr:cNvPr>
        <xdr:cNvPicPr>
          <a:picLocks noChangeAspect="1"/>
        </xdr:cNvPicPr>
      </xdr:nvPicPr>
      <xdr:blipFill>
        <a:blip xmlns:r="http://schemas.openxmlformats.org/officeDocument/2006/relationships" r:embed="rId1"/>
        <a:stretch>
          <a:fillRect/>
        </a:stretch>
      </xdr:blipFill>
      <xdr:spPr>
        <a:xfrm>
          <a:off x="257175" y="419101"/>
          <a:ext cx="2607046" cy="6715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88097</xdr:colOff>
      <xdr:row>8</xdr:row>
      <xdr:rowOff>0</xdr:rowOff>
    </xdr:from>
    <xdr:to>
      <xdr:col>3</xdr:col>
      <xdr:colOff>111215</xdr:colOff>
      <xdr:row>8</xdr:row>
      <xdr:rowOff>0</xdr:rowOff>
    </xdr:to>
    <xdr:sp macro="" textlink="">
      <xdr:nvSpPr>
        <xdr:cNvPr id="11" name="Rectangle 10">
          <a:extLst>
            <a:ext uri="{FF2B5EF4-FFF2-40B4-BE49-F238E27FC236}">
              <a16:creationId xmlns:a16="http://schemas.microsoft.com/office/drawing/2014/main" id="{049EE4D9-5207-48B7-80C9-C8CE81888D2E}"/>
            </a:ext>
          </a:extLst>
        </xdr:cNvPr>
        <xdr:cNvSpPr/>
      </xdr:nvSpPr>
      <xdr:spPr>
        <a:xfrm rot="16200000">
          <a:off x="-4614634" y="6088398"/>
          <a:ext cx="9596220" cy="190758"/>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GB" sz="1000" b="1"/>
            <a:t>Cluster Metrics</a:t>
          </a:r>
        </a:p>
      </xdr:txBody>
    </xdr:sp>
    <xdr:clientData/>
  </xdr:twoCellAnchor>
  <xdr:oneCellAnchor>
    <xdr:from>
      <xdr:col>0</xdr:col>
      <xdr:colOff>0</xdr:colOff>
      <xdr:row>0</xdr:row>
      <xdr:rowOff>0</xdr:rowOff>
    </xdr:from>
    <xdr:ext cx="0" cy="0"/>
    <xdr:sp macro="" textlink="">
      <xdr:nvSpPr>
        <xdr:cNvPr id="16" name="worksheetKey" descr="{&quot;key&quot;:&quot;worksheetKey&quot;,&quot;value&quot;:&quot;eb5a942c-06cf-48be-b621-6abe144963b1&quot;}" hidden="1">
          <a:extLst>
            <a:ext uri="{FF2B5EF4-FFF2-40B4-BE49-F238E27FC236}">
              <a16:creationId xmlns:a16="http://schemas.microsoft.com/office/drawing/2014/main" id="{524B8B24-9E1D-4918-AB10-70EAE59E7569}"/>
            </a:ext>
          </a:extLst>
        </xdr:cNvPr>
        <xdr:cNvSpPr txBox="1"/>
      </xdr:nvSpPr>
      <xdr:spPr>
        <a:xfrm>
          <a:off x="0" y="0"/>
          <a:ext cx="0"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t">
          <a:spAutoFit/>
        </a:bodyPr>
        <a:lstStyle/>
        <a:p>
          <a:endParaRPr lang="en-GB"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88097</xdr:colOff>
      <xdr:row>8</xdr:row>
      <xdr:rowOff>0</xdr:rowOff>
    </xdr:from>
    <xdr:to>
      <xdr:col>3</xdr:col>
      <xdr:colOff>111215</xdr:colOff>
      <xdr:row>8</xdr:row>
      <xdr:rowOff>0</xdr:rowOff>
    </xdr:to>
    <xdr:sp macro="" textlink="">
      <xdr:nvSpPr>
        <xdr:cNvPr id="2" name="Rectangle 1">
          <a:extLst>
            <a:ext uri="{FF2B5EF4-FFF2-40B4-BE49-F238E27FC236}">
              <a16:creationId xmlns:a16="http://schemas.microsoft.com/office/drawing/2014/main" id="{35BDC891-CFFF-4696-BD82-6CBD3026F756}"/>
            </a:ext>
          </a:extLst>
        </xdr:cNvPr>
        <xdr:cNvSpPr/>
      </xdr:nvSpPr>
      <xdr:spPr>
        <a:xfrm rot="16200000">
          <a:off x="267296" y="407541"/>
          <a:ext cx="0" cy="358398"/>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GB" sz="1000" b="1"/>
            <a:t>Cluster Metrics</a:t>
          </a:r>
        </a:p>
      </xdr:txBody>
    </xdr:sp>
    <xdr:clientData/>
  </xdr:twoCellAnchor>
  <xdr:oneCellAnchor>
    <xdr:from>
      <xdr:col>0</xdr:col>
      <xdr:colOff>0</xdr:colOff>
      <xdr:row>0</xdr:row>
      <xdr:rowOff>0</xdr:rowOff>
    </xdr:from>
    <xdr:ext cx="0" cy="0"/>
    <xdr:sp macro="" textlink="">
      <xdr:nvSpPr>
        <xdr:cNvPr id="3" name="worksheetKey" descr="{&quot;key&quot;:&quot;worksheetKey&quot;,&quot;value&quot;:&quot;eb5a942c-06cf-48be-b621-6abe144963b1&quot;}" hidden="1">
          <a:extLst>
            <a:ext uri="{FF2B5EF4-FFF2-40B4-BE49-F238E27FC236}">
              <a16:creationId xmlns:a16="http://schemas.microsoft.com/office/drawing/2014/main" id="{7B5126F6-6748-41AA-A634-2C69370CB6F1}"/>
            </a:ext>
          </a:extLst>
        </xdr:cNvPr>
        <xdr:cNvSpPr txBox="1"/>
      </xdr:nvSpPr>
      <xdr:spPr>
        <a:xfrm>
          <a:off x="0" y="0"/>
          <a:ext cx="0"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t">
          <a:spAutoFit/>
        </a:bodyPr>
        <a:lstStyle/>
        <a:p>
          <a:endParaRPr lang="en-GB"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ygb.sharepoint.com/KantarHealth/KH%20Total/Actual/2014/2014-04/006%20-%20Revenue%20&amp;%20GM%20Phasing%20by%20Months%20-%20MT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eygb.sharepoint.com/Financial%20Accounts/2000%20Glossies/Final/Other%20working%20papers/Inter-co%20bals200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eygb.sharepoint.com/fred/2002MBAccounts/MBGroupRepor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eygb.sharepoint.com/Documents%20and%20Settings/ptuttle/Desktop/Finance/2009%20Expense%20Forecast%20Files/September%20(Q3RF%20Flash)/Uploaded%20Files/Templat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EMALFP02\johott$\My%20Documents\Smart%20view%20test\Copy%20of%20Avst&#228;mningsfil%20Gamla%20Nya%20HFM_ver13_Swedbusaug%20(00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s4.ford.com/PSOCYCLE/jtundo/PMM/011601_PMM/FINAL%20Documents/C1%20Financial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eygb.sharepoint.com/Documents%20and%20Settings/khaynes/Local%20Settings/Temporary%20Internet%20Files/OLK4/22-03-0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wppcorp-my.sharepoint.com/NP-ACCT/Finance/Insights/Non%20System/Remun/Forecasts/2017/Q1RF/2017%20SFLICTS%20-%20Q1RF%20Flash%20-%20032117%20submission%20(presentat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ygb.sharepoint.com/KantarHealth/KH%20Total/QRF/2010.05/Headcount%20Analysis%20Templa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ppcorp-my.sharepoint.com/Y&amp;RWunderman/YR%20Wman%20WW%20HQ/Y&amp;R%20Brands/2007%20Q2RF/WPP%20Decks/Y&amp;R/Aug%201%20Y&amp;R%20Meeting/Y&amp;R%202007%20Q2RF%20Deck%20v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ygb.sharepoint.com/fred/2002MBAccounts/Corpor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barololux-my.sharepoint.com/Comptabilit&#233;/NDS/NOTE%20DE%20FRAIS/FICHIER%20DE%20BAS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eygermany-my.sharepoint.com/Users/Marjan%20Firouzgar/AppData/Local/Microsoft/Windows/INetCache/Content.Outlook/G79I0HHD/LPAE%20-%20Annual%20Plan%20File%202018-2020%20LPAE%20v1%202.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Users\bzuyl\AppData\Local\Microsoft\Windows\Temporary%20Internet%20Files\Content.Outlook\6BMWVS45\Volume%20AJP%20CG%20ATG%20GG%202016%20WK0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eygb.sharepoint.com/Users/marvin.maerz/Dropbox/Meteor/Management%20accounts%20and%20Budget/Man%20Accts%202016%20v13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wppcorp-my.sharepoint.com/Users/vivarp/AppData/Local/Microsoft/Windows/Temporary%20Internet%20Files/Content.Outlook/CXV8QUM5/Schedule%201-Spring%202011%20Salary%20Increase%20Data%20Template%20Prolam(19-abr-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CURRENT MONTH"/>
      <sheetName val="YTD"/>
      <sheetName val="FY"/>
      <sheetName val="Full Yr WW - Rev"/>
      <sheetName val="Full Yr WW - Rev (QRF)"/>
      <sheetName val="Full Yr WW - Rev (BUD14)"/>
      <sheetName val="Full Yr WW - Rev (PRO13)"/>
      <sheetName val="Full Yr WW - Rev (PRO12)"/>
      <sheetName val="Full Yr WW - GM"/>
      <sheetName val="Full Yr WW - OP"/>
      <sheetName val="Graph"/>
    </sheetNames>
    <sheetDataSet>
      <sheetData sheetId="0">
        <row r="5">
          <cell r="B5" t="str">
            <v>DP=2010.10</v>
          </cell>
        </row>
        <row r="10">
          <cell r="B10" t="str">
            <v>PE=2010.10</v>
          </cell>
        </row>
        <row r="11">
          <cell r="B11" t="str">
            <v>PE=2009.10</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r-cos (local)"/>
      <sheetName val="Inter-trans"/>
      <sheetName val="Long term-Local"/>
      <sheetName val="Longterm-trans"/>
      <sheetName val="Clime"/>
      <sheetName val="Diffs-em1"/>
      <sheetName val="Diffs-others"/>
      <sheetName val="long-diff"/>
      <sheetName val="Diffs4"/>
      <sheetName val="SP-summary"/>
      <sheetName val="tsf.pricing"/>
      <sheetName val="co.list"/>
    </sheetNames>
    <sheetDataSet>
      <sheetData sheetId="0"/>
      <sheetData sheetId="1"/>
      <sheetData sheetId="2"/>
      <sheetData sheetId="3"/>
      <sheetData sheetId="4"/>
      <sheetData sheetId="5"/>
      <sheetData sheetId="6"/>
      <sheetData sheetId="7"/>
      <sheetData sheetId="8"/>
      <sheetData sheetId="9"/>
      <sheetData sheetId="10"/>
      <sheetData sheetId="11" refreshError="1">
        <row r="3">
          <cell r="A3" t="str">
            <v>ANL001</v>
          </cell>
          <cell r="B3" t="str">
            <v>Associated Newspapers Ltd entity</v>
          </cell>
          <cell r="C3" t="str">
            <v>GBP</v>
          </cell>
        </row>
        <row r="4">
          <cell r="A4" t="str">
            <v>EURO_II1</v>
          </cell>
          <cell r="B4" t="str">
            <v>Institutional Investor Inc</v>
          </cell>
          <cell r="C4" t="str">
            <v>USDEURO</v>
          </cell>
        </row>
        <row r="5">
          <cell r="A5" t="str">
            <v>EURO_AD3</v>
          </cell>
          <cell r="B5" t="str">
            <v>Amembal and Deane (PREP)</v>
          </cell>
          <cell r="C5" t="str">
            <v>USDEURO</v>
          </cell>
        </row>
        <row r="6">
          <cell r="A6" t="str">
            <v>EURO_EE2</v>
          </cell>
          <cell r="B6" t="str">
            <v>Euromoney Events Ltd</v>
          </cell>
          <cell r="C6" t="str">
            <v>USDEURO</v>
          </cell>
        </row>
        <row r="7">
          <cell r="A7" t="str">
            <v>EURO_EM7</v>
          </cell>
          <cell r="B7" t="str">
            <v>Euromoney Inc</v>
          </cell>
          <cell r="C7" t="str">
            <v>USDEURO</v>
          </cell>
        </row>
        <row r="8">
          <cell r="A8" t="str">
            <v>EURO_EM8</v>
          </cell>
          <cell r="B8" t="str">
            <v>Euromoney Mass Inc</v>
          </cell>
          <cell r="C8" t="str">
            <v>USDEURO</v>
          </cell>
        </row>
        <row r="9">
          <cell r="A9" t="str">
            <v>EURO_EP3</v>
          </cell>
          <cell r="B9" t="str">
            <v>Engel Publishing Partners</v>
          </cell>
          <cell r="C9" t="str">
            <v>USDEURO</v>
          </cell>
        </row>
        <row r="10">
          <cell r="A10" t="str">
            <v>EURO_ET5</v>
          </cell>
          <cell r="B10" t="str">
            <v>Euromoney Training Inc</v>
          </cell>
          <cell r="C10" t="str">
            <v>USDEURO</v>
          </cell>
        </row>
        <row r="11">
          <cell r="A11" t="str">
            <v>EURO_II2</v>
          </cell>
          <cell r="B11" t="str">
            <v>Institutional Investor UK Branch</v>
          </cell>
          <cell r="C11" t="str">
            <v>GBP</v>
          </cell>
        </row>
        <row r="12">
          <cell r="A12" t="str">
            <v>EURO_II3</v>
          </cell>
          <cell r="B12" t="str">
            <v>Institutional Investor Hong Kong</v>
          </cell>
          <cell r="C12" t="str">
            <v>HKDEURO</v>
          </cell>
        </row>
        <row r="13">
          <cell r="A13" t="str">
            <v>EURO_II4</v>
          </cell>
          <cell r="B13" t="str">
            <v>EII Holdings Inc</v>
          </cell>
          <cell r="C13" t="str">
            <v>USDEURO</v>
          </cell>
        </row>
        <row r="14">
          <cell r="A14" t="str">
            <v>EURO_II5</v>
          </cell>
          <cell r="B14" t="str">
            <v>Euromoney US Holdings LP</v>
          </cell>
          <cell r="C14" t="str">
            <v>USDEURO</v>
          </cell>
        </row>
        <row r="15">
          <cell r="A15" t="str">
            <v>EURO_IIB</v>
          </cell>
          <cell r="B15" t="str">
            <v>Institutional Investor EuropeLtd</v>
          </cell>
          <cell r="C15" t="str">
            <v>USDEuro</v>
          </cell>
        </row>
        <row r="16">
          <cell r="A16" t="str">
            <v>EURO_IS1</v>
          </cell>
          <cell r="B16" t="str">
            <v>Internet Securities Inc</v>
          </cell>
          <cell r="C16" t="str">
            <v>USDEURO</v>
          </cell>
        </row>
        <row r="17">
          <cell r="A17" t="str">
            <v>EURO_IT1</v>
          </cell>
          <cell r="B17" t="str">
            <v>Influent Technology Inc</v>
          </cell>
          <cell r="C17" t="str">
            <v>USDEURO</v>
          </cell>
        </row>
        <row r="18">
          <cell r="A18" t="str">
            <v>EURO_LF1</v>
          </cell>
          <cell r="B18" t="str">
            <v>Latin American financial Pubs</v>
          </cell>
          <cell r="C18" t="str">
            <v>USDEURO</v>
          </cell>
        </row>
        <row r="19">
          <cell r="A19" t="str">
            <v>EURO_MA1</v>
          </cell>
          <cell r="B19" t="str">
            <v>Med Ad Inc</v>
          </cell>
          <cell r="C19" t="str">
            <v>USDEURO</v>
          </cell>
        </row>
        <row r="20">
          <cell r="A20" t="str">
            <v>EURO_MP2</v>
          </cell>
          <cell r="B20" t="str">
            <v>International Media Partners Inc</v>
          </cell>
          <cell r="C20" t="str">
            <v>USDEURO</v>
          </cell>
        </row>
        <row r="21">
          <cell r="A21" t="str">
            <v>EURO_MS2</v>
          </cell>
          <cell r="B21" t="str">
            <v>MIS Training UK Limited</v>
          </cell>
          <cell r="C21" t="str">
            <v>GBP</v>
          </cell>
        </row>
        <row r="22">
          <cell r="A22" t="str">
            <v>EURO_MS3</v>
          </cell>
          <cell r="B22" t="str">
            <v>MIS Partners</v>
          </cell>
          <cell r="C22" t="str">
            <v>USDEURO</v>
          </cell>
        </row>
        <row r="23">
          <cell r="A23" t="str">
            <v>EURO_MS4</v>
          </cell>
          <cell r="B23" t="str">
            <v>MIS Training Inc</v>
          </cell>
          <cell r="C23" t="str">
            <v>USDEURO</v>
          </cell>
        </row>
        <row r="24">
          <cell r="A24" t="str">
            <v>EURO_SP2</v>
          </cell>
          <cell r="B24" t="str">
            <v>Lingua Franca Inc -T/A Semaphore</v>
          </cell>
          <cell r="C24" t="str">
            <v>USDEURO</v>
          </cell>
        </row>
        <row r="25">
          <cell r="A25" t="str">
            <v>EURO_SP3</v>
          </cell>
          <cell r="B25" t="str">
            <v>Semaphore Europe Ltd</v>
          </cell>
          <cell r="C25" t="str">
            <v>GBP</v>
          </cell>
        </row>
        <row r="26">
          <cell r="A26" t="str">
            <v>EURO_SS1</v>
          </cell>
          <cell r="B26" t="str">
            <v>Systems Security Ltd</v>
          </cell>
          <cell r="C26" t="str">
            <v>GBP</v>
          </cell>
        </row>
        <row r="27">
          <cell r="A27" t="str">
            <v>EUROINCY_SUB</v>
          </cell>
          <cell r="B27" t="str">
            <v>Euromoney Inst. Invest. subtotal</v>
          </cell>
          <cell r="C27" t="str">
            <v>GBP</v>
          </cell>
        </row>
        <row r="28">
          <cell r="A28" t="str">
            <v>EUROINCY_ELIM</v>
          </cell>
          <cell r="B28" t="str">
            <v>Euromoney Inst. Invest. Elims</v>
          </cell>
          <cell r="C28" t="str">
            <v>GBP</v>
          </cell>
        </row>
        <row r="29">
          <cell r="A29" t="str">
            <v>EUROINCY</v>
          </cell>
          <cell r="B29" t="str">
            <v xml:space="preserve">Euromoney Inst. Invest. Consol </v>
          </cell>
          <cell r="C29" t="str">
            <v>GBP</v>
          </cell>
        </row>
        <row r="30">
          <cell r="A30" t="str">
            <v>EURO_EM3</v>
          </cell>
          <cell r="B30" t="str">
            <v>Euromoney Publications Jersey</v>
          </cell>
          <cell r="C30" t="str">
            <v>GBP</v>
          </cell>
        </row>
        <row r="31">
          <cell r="A31" t="str">
            <v>EURO_AP1</v>
          </cell>
          <cell r="B31" t="str">
            <v>Asia Law and Practice Publishing</v>
          </cell>
          <cell r="C31" t="str">
            <v>HKDEURO</v>
          </cell>
        </row>
        <row r="32">
          <cell r="A32" t="str">
            <v>EURO_AP2</v>
          </cell>
          <cell r="B32" t="str">
            <v>Asia Law and Practice -Singapore</v>
          </cell>
          <cell r="C32" t="str">
            <v>SGDEURO</v>
          </cell>
        </row>
        <row r="33">
          <cell r="A33" t="str">
            <v>EURO_AP3</v>
          </cell>
          <cell r="B33" t="str">
            <v>Exasia Law Ltd</v>
          </cell>
          <cell r="C33" t="str">
            <v>HKDEURO</v>
          </cell>
        </row>
        <row r="34">
          <cell r="A34" t="str">
            <v>EURO_ET1</v>
          </cell>
          <cell r="B34" t="str">
            <v>Euromoney Training (Jersey) Ltd</v>
          </cell>
          <cell r="C34" t="str">
            <v>GBP</v>
          </cell>
        </row>
        <row r="35">
          <cell r="A35" t="str">
            <v>EURO_ET3</v>
          </cell>
          <cell r="B35" t="str">
            <v>Euromoney Training Singapore</v>
          </cell>
          <cell r="C35" t="str">
            <v>SGDEURO</v>
          </cell>
        </row>
        <row r="36">
          <cell r="A36" t="str">
            <v>EURO_II6</v>
          </cell>
          <cell r="B36" t="str">
            <v>II Hong Kong Branch (HKD)</v>
          </cell>
          <cell r="C36" t="str">
            <v>HKDEURO</v>
          </cell>
        </row>
        <row r="37">
          <cell r="A37" t="str">
            <v>EURO_IS2</v>
          </cell>
          <cell r="B37" t="str">
            <v>Internet Securities Hong Kong-HK</v>
          </cell>
          <cell r="C37" t="str">
            <v>HKDEURO</v>
          </cell>
        </row>
        <row r="38">
          <cell r="A38" t="str">
            <v>EURO_HK2</v>
          </cell>
          <cell r="B38" t="str">
            <v>Euromoney Training Hong Kong</v>
          </cell>
          <cell r="C38" t="str">
            <v>HKDEURO</v>
          </cell>
        </row>
        <row r="39">
          <cell r="A39" t="str">
            <v>EURO_HK4</v>
          </cell>
          <cell r="B39" t="str">
            <v>Euromoney Jersey (New)</v>
          </cell>
          <cell r="C39" t="str">
            <v>HKDEURO</v>
          </cell>
        </row>
        <row r="40">
          <cell r="A40" t="str">
            <v>EUROJERY_SUB</v>
          </cell>
          <cell r="B40" t="str">
            <v>Euromoney Jersey subtotal</v>
          </cell>
          <cell r="C40" t="str">
            <v>GBP</v>
          </cell>
        </row>
        <row r="41">
          <cell r="A41" t="str">
            <v>EUROJERY_ELIM</v>
          </cell>
          <cell r="B41" t="str">
            <v>Euromoney Jersey elims</v>
          </cell>
          <cell r="C41" t="str">
            <v>GBP</v>
          </cell>
        </row>
        <row r="42">
          <cell r="A42" t="str">
            <v>EUROJERY</v>
          </cell>
          <cell r="B42" t="str">
            <v>Euromoney Jersey consol</v>
          </cell>
          <cell r="C42" t="str">
            <v>GBP</v>
          </cell>
        </row>
        <row r="43">
          <cell r="A43" t="str">
            <v>EURO_AD4</v>
          </cell>
          <cell r="B43" t="str">
            <v>Adhesion UK</v>
          </cell>
          <cell r="C43" t="str">
            <v>GBP</v>
          </cell>
        </row>
        <row r="44">
          <cell r="A44" t="str">
            <v>EURO_AD2</v>
          </cell>
          <cell r="B44" t="str">
            <v>Adhesion et Associes</v>
          </cell>
          <cell r="C44" t="str">
            <v>FRFEURO</v>
          </cell>
        </row>
        <row r="45">
          <cell r="A45" t="str">
            <v>EURO_BC1</v>
          </cell>
          <cell r="B45" t="str">
            <v>Business Conventions Internatnl</v>
          </cell>
          <cell r="C45" t="str">
            <v>FRFEURO</v>
          </cell>
        </row>
        <row r="46">
          <cell r="A46" t="str">
            <v>EUROADHY_SUB</v>
          </cell>
          <cell r="B46" t="str">
            <v>Euromoney Adhesion sub total</v>
          </cell>
          <cell r="C46" t="str">
            <v>GBP</v>
          </cell>
        </row>
        <row r="47">
          <cell r="A47" t="str">
            <v>EUROADHY_ELIM</v>
          </cell>
          <cell r="B47" t="str">
            <v>Euromoney Adhesion Elims</v>
          </cell>
          <cell r="C47" t="str">
            <v>GBP</v>
          </cell>
        </row>
        <row r="48">
          <cell r="A48" t="str">
            <v>EUROADHY</v>
          </cell>
          <cell r="B48" t="str">
            <v>Euromoney Adhesion Consol</v>
          </cell>
          <cell r="C48" t="str">
            <v>GBP</v>
          </cell>
        </row>
        <row r="49">
          <cell r="A49" t="str">
            <v>EURO_EE1</v>
          </cell>
          <cell r="B49" t="str">
            <v>Euromoney Exhibitions Ltd</v>
          </cell>
          <cell r="C49" t="str">
            <v>GBP</v>
          </cell>
        </row>
        <row r="50">
          <cell r="A50" t="str">
            <v>EURO_EP1</v>
          </cell>
          <cell r="B50" t="str">
            <v>Euromoney Exhibs Partnership</v>
          </cell>
          <cell r="C50" t="str">
            <v>GBP</v>
          </cell>
        </row>
        <row r="51">
          <cell r="A51" t="str">
            <v>EURO_EP2</v>
          </cell>
          <cell r="B51" t="str">
            <v>2nd Euromoney Exhibs Partnership</v>
          </cell>
          <cell r="C51" t="str">
            <v>GBP</v>
          </cell>
        </row>
        <row r="52">
          <cell r="A52" t="str">
            <v>EURO_LF3</v>
          </cell>
          <cell r="B52" t="str">
            <v>London furniture Show Co Ltd</v>
          </cell>
          <cell r="C52" t="str">
            <v>GBP</v>
          </cell>
        </row>
        <row r="53">
          <cell r="A53" t="str">
            <v>EURO_RT1</v>
          </cell>
          <cell r="B53" t="str">
            <v>Real Time events Ltd</v>
          </cell>
          <cell r="C53" t="str">
            <v>GBP</v>
          </cell>
        </row>
        <row r="54">
          <cell r="A54" t="str">
            <v>EUROEXHY_SUB</v>
          </cell>
          <cell r="B54" t="str">
            <v>Euromoney Exhibitions subtotal</v>
          </cell>
          <cell r="C54" t="str">
            <v>GBP</v>
          </cell>
        </row>
        <row r="55">
          <cell r="A55" t="str">
            <v>EUROEXHY_ELIM</v>
          </cell>
          <cell r="B55" t="str">
            <v>Euromoney Exhibs eliminations</v>
          </cell>
          <cell r="C55" t="str">
            <v>GBP</v>
          </cell>
        </row>
        <row r="56">
          <cell r="A56" t="str">
            <v>EUROEXHY</v>
          </cell>
          <cell r="B56" t="str">
            <v>Euromoney Exhibitions Consol</v>
          </cell>
          <cell r="C56" t="str">
            <v>GBP</v>
          </cell>
        </row>
        <row r="57">
          <cell r="A57" t="str">
            <v>EURO_EM1</v>
          </cell>
          <cell r="B57" t="str">
            <v>Euromoney PLC Entity</v>
          </cell>
          <cell r="C57" t="str">
            <v>GBP</v>
          </cell>
        </row>
        <row r="58">
          <cell r="A58" t="str">
            <v>EURO_AR1</v>
          </cell>
          <cell r="B58" t="str">
            <v>Adreps Limited</v>
          </cell>
          <cell r="C58" t="str">
            <v>GBP</v>
          </cell>
        </row>
        <row r="59">
          <cell r="A59" t="str">
            <v>EURO_BI1</v>
          </cell>
          <cell r="B59" t="str">
            <v>Batteries International Ltd</v>
          </cell>
          <cell r="C59" t="str">
            <v>GBP</v>
          </cell>
        </row>
        <row r="60">
          <cell r="A60" t="str">
            <v>EURO_BT1</v>
          </cell>
          <cell r="B60" t="str">
            <v>Perry Publications Ltd</v>
          </cell>
          <cell r="C60" t="str">
            <v>GBP</v>
          </cell>
        </row>
        <row r="61">
          <cell r="A61" t="str">
            <v>EURO_BT2</v>
          </cell>
          <cell r="B61" t="str">
            <v>Business Traveller (holdings)Ltd</v>
          </cell>
          <cell r="C61" t="str">
            <v>GBP</v>
          </cell>
        </row>
        <row r="62">
          <cell r="A62" t="str">
            <v>EURO_BT4</v>
          </cell>
          <cell r="B62" t="str">
            <v>BusinessTraveller.com Limited</v>
          </cell>
          <cell r="C62" t="str">
            <v>GBP</v>
          </cell>
        </row>
        <row r="63">
          <cell r="A63" t="str">
            <v>EURO_CH1</v>
          </cell>
          <cell r="B63" t="str">
            <v>Century House Information</v>
          </cell>
          <cell r="C63" t="str">
            <v>GBP</v>
          </cell>
        </row>
        <row r="64">
          <cell r="A64" t="str">
            <v>EURO_CL1</v>
          </cell>
          <cell r="B64" t="str">
            <v>Coaltrans Conferences</v>
          </cell>
          <cell r="C64" t="str">
            <v>GBP</v>
          </cell>
        </row>
        <row r="65">
          <cell r="A65" t="str">
            <v>EURO_CN1</v>
          </cell>
          <cell r="B65" t="str">
            <v>Contract Communications Ltd</v>
          </cell>
          <cell r="C65" t="str">
            <v>GBP</v>
          </cell>
        </row>
        <row r="66">
          <cell r="A66" t="str">
            <v>EURO_CP1</v>
          </cell>
          <cell r="B66" t="str">
            <v>Camrus Ltd (D)</v>
          </cell>
          <cell r="C66" t="str">
            <v>GBP</v>
          </cell>
        </row>
        <row r="67">
          <cell r="A67" t="str">
            <v>EURO_CP2</v>
          </cell>
          <cell r="B67" t="str">
            <v>Capital Net Ltd</v>
          </cell>
          <cell r="C67" t="str">
            <v>GBP</v>
          </cell>
        </row>
        <row r="68">
          <cell r="A68" t="str">
            <v>EURO_DG1</v>
          </cell>
          <cell r="B68" t="str">
            <v>DC Gardner Ltd (D)</v>
          </cell>
          <cell r="C68" t="str">
            <v>GBP</v>
          </cell>
        </row>
        <row r="69">
          <cell r="A69" t="str">
            <v>EURO_EM6</v>
          </cell>
          <cell r="B69" t="str">
            <v>Euromoney Pubs (Overseas) Ltd</v>
          </cell>
          <cell r="C69" t="str">
            <v>GBP</v>
          </cell>
        </row>
        <row r="70">
          <cell r="A70" t="str">
            <v>EURO_ES1</v>
          </cell>
          <cell r="B70" t="str">
            <v>Euromoney ESOP (trust)</v>
          </cell>
          <cell r="C70" t="str">
            <v>GBP</v>
          </cell>
        </row>
        <row r="71">
          <cell r="A71" t="str">
            <v>EURO_ES2</v>
          </cell>
          <cell r="B71" t="str">
            <v>Euromoney EXPOs Ltd</v>
          </cell>
          <cell r="C71" t="str">
            <v>GBP</v>
          </cell>
        </row>
        <row r="72">
          <cell r="A72" t="str">
            <v>EURO_EX1</v>
          </cell>
          <cell r="B72" t="str">
            <v>ERoadshows.com Limited</v>
          </cell>
          <cell r="C72" t="str">
            <v>GBP</v>
          </cell>
        </row>
        <row r="73">
          <cell r="A73" t="str">
            <v>EURO_GL1</v>
          </cell>
          <cell r="B73" t="str">
            <v>Glenprint Ltd</v>
          </cell>
          <cell r="C73" t="str">
            <v>GBP</v>
          </cell>
        </row>
        <row r="74">
          <cell r="A74" t="str">
            <v>EURO_IA1</v>
          </cell>
          <cell r="B74" t="str">
            <v>Investor Access Ltd</v>
          </cell>
          <cell r="C74" t="str">
            <v>GBP</v>
          </cell>
        </row>
        <row r="75">
          <cell r="A75" t="str">
            <v>EURO_MD1</v>
          </cell>
          <cell r="B75" t="str">
            <v>Mondiale Corporation Ltd</v>
          </cell>
          <cell r="C75" t="str">
            <v>GBP</v>
          </cell>
        </row>
        <row r="76">
          <cell r="A76" t="str">
            <v>EURO_OP1</v>
          </cell>
          <cell r="B76" t="str">
            <v>Office Products International</v>
          </cell>
          <cell r="C76" t="str">
            <v>GBP</v>
          </cell>
        </row>
        <row r="77">
          <cell r="A77" t="str">
            <v>EURO_PD1</v>
          </cell>
          <cell r="B77" t="str">
            <v>Mundy Perry Ltd (P.D.I)</v>
          </cell>
          <cell r="C77" t="str">
            <v>GBP</v>
          </cell>
        </row>
        <row r="78">
          <cell r="A78" t="str">
            <v>EURO_PE1</v>
          </cell>
          <cell r="B78" t="str">
            <v>The Petroleum Economist Ltd</v>
          </cell>
          <cell r="C78" t="str">
            <v>GBP</v>
          </cell>
        </row>
        <row r="79">
          <cell r="A79" t="str">
            <v>EURO_PP1</v>
          </cell>
          <cell r="B79" t="str">
            <v>Petroleum Press bureau (D)</v>
          </cell>
          <cell r="C79" t="str">
            <v>GBP</v>
          </cell>
        </row>
        <row r="80">
          <cell r="A80" t="str">
            <v>EURO_RE2</v>
          </cell>
          <cell r="B80" t="str">
            <v>ReActions Publishing Group Ltd</v>
          </cell>
          <cell r="C80" t="str">
            <v>GBP</v>
          </cell>
        </row>
        <row r="81">
          <cell r="A81" t="str">
            <v>EURO_RF1</v>
          </cell>
          <cell r="B81" t="str">
            <v>Raven Fox Ltd</v>
          </cell>
          <cell r="C81" t="str">
            <v>GBP</v>
          </cell>
        </row>
        <row r="82">
          <cell r="A82" t="str">
            <v>EURO_SC1</v>
          </cell>
          <cell r="B82" t="str">
            <v>Euromoney Publications Ltd</v>
          </cell>
          <cell r="C82" t="str">
            <v>GBP</v>
          </cell>
          <cell r="D82" t="str">
            <v>Formerly Simco 508 Ltd (D)</v>
          </cell>
        </row>
        <row r="83">
          <cell r="A83" t="str">
            <v>EURO_SG1</v>
          </cell>
          <cell r="B83" t="str">
            <v>Sogefox Ltd</v>
          </cell>
          <cell r="C83" t="str">
            <v>GBP</v>
          </cell>
        </row>
        <row r="84">
          <cell r="A84" t="str">
            <v>EURO_TK1</v>
          </cell>
          <cell r="B84" t="str">
            <v>Euromoney Tokyo Branch</v>
          </cell>
          <cell r="C84" t="str">
            <v>JPYEURO</v>
          </cell>
        </row>
        <row r="85">
          <cell r="A85" t="str">
            <v>EURO_TP1</v>
          </cell>
          <cell r="B85" t="str">
            <v>Tipall Ltd (D)</v>
          </cell>
          <cell r="C85" t="str">
            <v>GBP</v>
          </cell>
        </row>
        <row r="86">
          <cell r="A86" t="str">
            <v>EURO_TV1</v>
          </cell>
          <cell r="B86" t="str">
            <v>Euromoney Television Ltd (D)</v>
          </cell>
          <cell r="C86" t="str">
            <v>GBP</v>
          </cell>
        </row>
        <row r="87">
          <cell r="A87" t="str">
            <v>EURO_WL1</v>
          </cell>
          <cell r="B87" t="str">
            <v>World Link Publications Ltd</v>
          </cell>
          <cell r="C87" t="str">
            <v>GBP</v>
          </cell>
        </row>
        <row r="88">
          <cell r="A88" t="str">
            <v>EURO_YP1</v>
          </cell>
          <cell r="B88" t="str">
            <v>Corporate Profiles Ltd</v>
          </cell>
          <cell r="C88" t="str">
            <v>GBP</v>
          </cell>
        </row>
        <row r="89">
          <cell r="A89" t="str">
            <v>EURO_PROVN</v>
          </cell>
          <cell r="B89" t="str">
            <v>Euromoney Provision Company</v>
          </cell>
          <cell r="C89" t="str">
            <v>GBP</v>
          </cell>
        </row>
        <row r="90">
          <cell r="A90" t="str">
            <v>EUROEMPY_SUB</v>
          </cell>
          <cell r="B90" t="str">
            <v>Euromoney Sub total (EMPY)</v>
          </cell>
          <cell r="C90" t="str">
            <v>GBP</v>
          </cell>
        </row>
        <row r="91">
          <cell r="A91" t="str">
            <v>EUROEMPY_ELIM</v>
          </cell>
          <cell r="B91" t="str">
            <v>Euromoney EMPY Elims</v>
          </cell>
          <cell r="C91" t="str">
            <v>GBP</v>
          </cell>
        </row>
        <row r="92">
          <cell r="A92" t="str">
            <v>EUROEMPY</v>
          </cell>
          <cell r="B92" t="str">
            <v>Euromoney UK Consol</v>
          </cell>
          <cell r="C92" t="str">
            <v>GBP</v>
          </cell>
        </row>
        <row r="93">
          <cell r="A93" t="str">
            <v>EURO998</v>
          </cell>
          <cell r="B93" t="str">
            <v>Euromoney Consol spare Co 2</v>
          </cell>
          <cell r="C93" t="str">
            <v>GBP</v>
          </cell>
        </row>
        <row r="94">
          <cell r="A94" t="str">
            <v>EURO999</v>
          </cell>
          <cell r="B94" t="str">
            <v>Euromoney Consol spare Co 1</v>
          </cell>
          <cell r="C94" t="str">
            <v>GBP</v>
          </cell>
        </row>
        <row r="95">
          <cell r="A95" t="str">
            <v>EURO_SUB</v>
          </cell>
          <cell r="B95" t="str">
            <v>Euromoney Top Consol Subtotal</v>
          </cell>
          <cell r="C95" t="str">
            <v>GBP</v>
          </cell>
        </row>
        <row r="96">
          <cell r="A96" t="str">
            <v>EURO000</v>
          </cell>
          <cell r="B96" t="str">
            <v>Euromoney elims</v>
          </cell>
          <cell r="C96" t="str">
            <v>GBP</v>
          </cell>
        </row>
        <row r="97">
          <cell r="A97" t="str">
            <v>EURO</v>
          </cell>
          <cell r="B97" t="str">
            <v>Euromoney Consol</v>
          </cell>
          <cell r="C97" t="str">
            <v>GBP</v>
          </cell>
        </row>
        <row r="98">
          <cell r="A98" t="str">
            <v>EURO_DMGT_ELIMS</v>
          </cell>
          <cell r="B98" t="str">
            <v>Euromoney ELIMS -  DMGT LEVEL</v>
          </cell>
          <cell r="C98" t="str">
            <v>GBP</v>
          </cell>
        </row>
        <row r="99">
          <cell r="A99" t="str">
            <v>EURO_DMGT_ONLY</v>
          </cell>
          <cell r="B99" t="str">
            <v>Euromoney Consol - DMGT LEVEL</v>
          </cell>
          <cell r="C99" t="str">
            <v>GBP</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urnover"/>
      <sheetName val="DirectCosts"/>
      <sheetName val="GrossProfit"/>
      <sheetName val="SandM"/>
      <sheetName val="InfoSources"/>
      <sheetName val="Promotions"/>
      <sheetName val="Selling"/>
      <sheetName val="Overheads"/>
      <sheetName val="Personnel"/>
      <sheetName val="Establish"/>
      <sheetName val="TandE"/>
      <sheetName val="OtherOH"/>
      <sheetName val="SharedServices"/>
      <sheetName val="OperatingProfit"/>
      <sheetName val="NonTrading"/>
      <sheetName val="CorporateCharges"/>
      <sheetName val="Amortisation"/>
      <sheetName val="PBT"/>
      <sheetName val="Taxation"/>
      <sheetName val="PAT3"/>
      <sheetName val="data"/>
      <sheetName val="DirectCosts2"/>
      <sheetName val="GrossProfit2"/>
      <sheetName val="Turnover2"/>
      <sheetName val="SummaryYear2"/>
      <sheetName val="OperatingProfit2"/>
      <sheetName val="OpProfitSum"/>
      <sheetName val="SandM2"/>
      <sheetName val="InfoSources2"/>
      <sheetName val="Promotions2"/>
      <sheetName val="Selling2"/>
      <sheetName val="Overheads2"/>
      <sheetName val="Personnel2"/>
      <sheetName val="Establish2"/>
      <sheetName val="TandE2"/>
      <sheetName val="OtherOH2"/>
      <sheetName val="NonTrading2"/>
      <sheetName val="Amortisation2"/>
      <sheetName val="PBT2"/>
      <sheetName val="Percent"/>
      <sheetName val="Cashflow2001"/>
      <sheetName val="FAPurchases"/>
      <sheetName val="BSheet2001"/>
      <sheetName val="BSheet2000"/>
      <sheetName val="BSheetDec2000"/>
      <sheetName val="Group Rights"/>
      <sheetName val="Group Goodwill"/>
      <sheetName val="MBGroupReport"/>
      <sheetName val="SandM3"/>
      <sheetName val="InfoSources3"/>
      <sheetName val="Promotions3"/>
      <sheetName val="Selling3"/>
      <sheetName val="Overheads3"/>
      <sheetName val="Personnel3"/>
      <sheetName val="Establish3"/>
      <sheetName val="TandE3"/>
      <sheetName val="OtherOH3"/>
      <sheetName val="OperatingProfit3"/>
      <sheetName val="NonTrading3"/>
      <sheetName val="Amortisation3"/>
      <sheetName val="PBT3"/>
      <sheetName val="Standard 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3">
          <cell r="B3">
            <v>0.3</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
      <sheetName val="Budget 1"/>
      <sheetName val="CRITERIA1"/>
    </sheetNames>
    <sheetDataSet>
      <sheetData sheetId="0" refreshError="1"/>
      <sheetData sheetId="1" refreshError="1"/>
      <sheetData sheetId="2">
        <row r="2">
          <cell r="B2" t="str">
            <v>CMR</v>
          </cell>
        </row>
        <row r="39">
          <cell r="B39" t="str">
            <v>cmr_prod</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mla IS"/>
      <sheetName val="Nya IS"/>
      <sheetName val="Diff IS"/>
      <sheetName val="Gamla BS"/>
      <sheetName val="Nya BS"/>
      <sheetName val="Diff BS"/>
      <sheetName val="Gamla Depreciation"/>
      <sheetName val="FIA Intang"/>
      <sheetName val="New FIA Intangible Assets"/>
      <sheetName val="Diff FIA Intangible"/>
      <sheetName val="FIA Tangible"/>
      <sheetName val="New FIA Tangible"/>
      <sheetName val="Diff FIA Tangible"/>
      <sheetName val="Gamla Equity"/>
      <sheetName val="Nya Equity"/>
      <sheetName val="Diff EQ"/>
      <sheetName val="Gamla Financial Items"/>
      <sheetName val="Nya Financial Items"/>
      <sheetName val="Diff Financial Items"/>
      <sheetName val="Tax BS old"/>
      <sheetName val="Deferred Tax New"/>
      <sheetName val="Diff Def Tax"/>
      <sheetName val="Tax IS Old"/>
      <sheetName val="Tax IS New"/>
      <sheetName val="Diff Tax IS"/>
      <sheetName val="DSO Old"/>
      <sheetName val="DSO New"/>
      <sheetName val="DSO Diff"/>
      <sheetName val="Provisions Old"/>
      <sheetName val="Provisions New"/>
      <sheetName val="Diff Provisions"/>
      <sheetName val="Gamla CBN"/>
      <sheetName val="Nya CBN"/>
      <sheetName val="Diff CBN"/>
      <sheetName val="CAPE"/>
      <sheetName val="CAPI"/>
      <sheetName val="Sales Value FIA"/>
      <sheetName val="Diff sales value CAPE"/>
      <sheetName val="Tax CF Old"/>
      <sheetName val="Tax CF New"/>
      <sheetName val="Diff Tax CF"/>
      <sheetName val="CuFi Old"/>
      <sheetName val="CuFi New"/>
      <sheetName val="Diff CuFi"/>
      <sheetName val="FTE Old"/>
      <sheetName val="FTE New"/>
      <sheetName val="Diff FTE"/>
      <sheetName val="Key Figures Old"/>
      <sheetName val="Portfolio New"/>
      <sheetName val="Diff KeyFig Portf"/>
      <sheetName val="Retention tracker - Old"/>
      <sheetName val="Retention tracker - New"/>
      <sheetName val="Diff Retention tracker"/>
      <sheetName val="Pledged Old"/>
      <sheetName val="Pledged New"/>
      <sheetName val="Diff Pledged"/>
      <sheetName val="Def amortized Cost Old"/>
      <sheetName val="Def amortized Cost New"/>
      <sheetName val="Diff Def Amortized cost"/>
      <sheetName val="Gamla L-t Liab (year)"/>
      <sheetName val="Nya Borrowings"/>
      <sheetName val="Diff borrowings"/>
      <sheetName val="Gamla Audit fees (year)"/>
      <sheetName val="Nya Audit Fees"/>
      <sheetName val="Diff Audit fees"/>
      <sheetName val="Table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ow r="1">
          <cell r="A1" t="str">
            <v>ShieldLuxCo1</v>
          </cell>
          <cell r="G1" t="str">
            <v>&lt;Entity Curr total&gt;</v>
          </cell>
        </row>
        <row r="2">
          <cell r="A2" t="str">
            <v>AdjShieldLuxCo2</v>
          </cell>
          <cell r="G2" t="str">
            <v>EUR Total</v>
          </cell>
        </row>
        <row r="3">
          <cell r="A3" t="str">
            <v>DreamGP</v>
          </cell>
        </row>
        <row r="4">
          <cell r="A4" t="str">
            <v>AdjDreamGP</v>
          </cell>
        </row>
        <row r="5">
          <cell r="A5" t="str">
            <v>ShieldLuxCo2</v>
          </cell>
        </row>
        <row r="6">
          <cell r="A6" t="str">
            <v>AdjLuxCo</v>
          </cell>
        </row>
        <row r="7">
          <cell r="A7" t="str">
            <v>LuxCo</v>
          </cell>
        </row>
        <row r="8">
          <cell r="A8" t="str">
            <v>AdjVeriTopHold</v>
          </cell>
        </row>
        <row r="9">
          <cell r="A9" t="str">
            <v>DirSpai</v>
          </cell>
        </row>
        <row r="10">
          <cell r="A10" t="str">
            <v>Segur</v>
          </cell>
        </row>
        <row r="11">
          <cell r="A11" t="str">
            <v>DirFranDome</v>
          </cell>
        </row>
        <row r="12">
          <cell r="A12" t="str">
            <v>Securifin</v>
          </cell>
        </row>
        <row r="13">
          <cell r="A13" t="str">
            <v>MediaFrance</v>
          </cell>
        </row>
        <row r="14">
          <cell r="A14" t="str">
            <v>MediaVeil</v>
          </cell>
        </row>
        <row r="15">
          <cell r="A15" t="str">
            <v>DirPort</v>
          </cell>
        </row>
        <row r="16">
          <cell r="A16" t="str">
            <v>DirSwed</v>
          </cell>
        </row>
        <row r="17">
          <cell r="A17" t="str">
            <v>SwedSales</v>
          </cell>
        </row>
        <row r="18">
          <cell r="A18" t="str">
            <v>SwedBus</v>
          </cell>
        </row>
        <row r="19">
          <cell r="A19" t="str">
            <v>LeadexInvest</v>
          </cell>
        </row>
        <row r="20">
          <cell r="A20" t="str">
            <v>DirNorw</v>
          </cell>
        </row>
        <row r="21">
          <cell r="A21" t="str">
            <v>NorAlarm</v>
          </cell>
        </row>
        <row r="22">
          <cell r="A22" t="str">
            <v>DirFinl</v>
          </cell>
        </row>
        <row r="23">
          <cell r="A23" t="str">
            <v>DirDenm</v>
          </cell>
        </row>
        <row r="24">
          <cell r="A24" t="str">
            <v>FalckDK</v>
          </cell>
        </row>
        <row r="25">
          <cell r="A25" t="str">
            <v>DirBelgProf</v>
          </cell>
        </row>
        <row r="26">
          <cell r="A26" t="str">
            <v>DirBelgSales</v>
          </cell>
        </row>
        <row r="27">
          <cell r="A27" t="str">
            <v>DirNethAro</v>
          </cell>
        </row>
        <row r="28">
          <cell r="A28" t="str">
            <v>Italy</v>
          </cell>
        </row>
        <row r="29">
          <cell r="A29" t="str">
            <v>UK</v>
          </cell>
        </row>
        <row r="30">
          <cell r="A30" t="str">
            <v>Chile</v>
          </cell>
        </row>
        <row r="31">
          <cell r="A31" t="str">
            <v>Brazil</v>
          </cell>
        </row>
        <row r="32">
          <cell r="A32" t="str">
            <v>BrazilTele</v>
          </cell>
        </row>
        <row r="33">
          <cell r="A33" t="str">
            <v>Peru</v>
          </cell>
        </row>
        <row r="34">
          <cell r="A34" t="str">
            <v>VeriTopHold</v>
          </cell>
        </row>
        <row r="35">
          <cell r="A35" t="str">
            <v>VeriMidHold</v>
          </cell>
        </row>
        <row r="36">
          <cell r="A36" t="str">
            <v>VeriHold</v>
          </cell>
        </row>
        <row r="37">
          <cell r="A37" t="str">
            <v>SDABEur</v>
          </cell>
        </row>
        <row r="38">
          <cell r="A38" t="str">
            <v>DirSDINorth</v>
          </cell>
        </row>
        <row r="39">
          <cell r="A39" t="str">
            <v>AroLogi</v>
          </cell>
        </row>
        <row r="40">
          <cell r="A40" t="str">
            <v>NorwHold</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
      <sheetName val="Allocation"/>
      <sheetName val="Rev"/>
      <sheetName val="Map"/>
      <sheetName val="Volumes"/>
      <sheetName val="VL PBT"/>
      <sheetName val="#REF"/>
      <sheetName val="C1 Financials"/>
      <sheetName val="Status Summary - Incurred"/>
      <sheetName val="GIFS Data -- Test"/>
      <sheetName val="GIFS Data -- New"/>
      <sheetName val="VLPBT"/>
      <sheetName val="_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Stream Analysis"/>
      <sheetName val="Sales Office Analysis"/>
      <sheetName val="STLY Analysis"/>
      <sheetName val="STLY Graph"/>
      <sheetName val="Weekly Sales"/>
      <sheetName val="Client Manager"/>
      <sheetName val="Leads"/>
      <sheetName val="Utilisation"/>
      <sheetName val="DCG2001-02 q1"/>
      <sheetName val="DCG2001-02 q2"/>
    </sheetNames>
    <sheetDataSet>
      <sheetData sheetId="0" refreshError="1"/>
      <sheetData sheetId="1" refreshError="1">
        <row r="195">
          <cell r="H195">
            <v>264271.38390000002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rSum"/>
      <sheetName val="MarDetails"/>
      <sheetName val="MarEEVar"/>
      <sheetName val="FebSum"/>
      <sheetName val="FebDetails"/>
      <sheetName val="FebEEVar"/>
      <sheetName val="JanSum"/>
      <sheetName val="JanDetails"/>
      <sheetName val="JanEEVar"/>
      <sheetName val="Phasing Consult - Current"/>
      <sheetName val="Phasing ICTOS - Current"/>
      <sheetName val="Phasing Sal - Current"/>
      <sheetName val="Summary (current)"/>
      <sheetName val="Super Pivot-Actions"/>
      <sheetName val="SuperPivot Data"/>
      <sheetName val="FBP Submission"/>
      <sheetName val="Lookups"/>
      <sheetName val="Summary"/>
      <sheetName val="RunRate"/>
      <sheetName val="Sheet1"/>
      <sheetName val="Actions"/>
      <sheetName val="Consultants"/>
      <sheetName val="ICTOS"/>
      <sheetName val="MacAnalyzer"/>
      <sheetName val="Rec to Mac (Consult)"/>
      <sheetName val="Rec to Mac (ICTOS)"/>
      <sheetName val="Rec to Mac (Sal&amp;HC)"/>
      <sheetName val="Feb HC"/>
      <sheetName val="Jan HC"/>
      <sheetName val="Dec HC"/>
      <sheetName val="Actuals"/>
      <sheetName val="BSQ-Salaries"/>
      <sheetName val="8DDU-Sal"/>
      <sheetName val="8DDU-OT"/>
      <sheetName val="AV-Sal"/>
      <sheetName val="AV-OT"/>
      <sheetName val="BSQ-OT"/>
      <sheetName val="Actual Input for Cartesis"/>
      <sheetName val="Act EE Data"/>
      <sheetName val="Act Freelance Data"/>
      <sheetName val="QDAF (Qtrly)"/>
      <sheetName val="MSR (Yrly)"/>
      <sheetName val="MITSTAFF (Mthly)"/>
      <sheetName val="MIS (Mthly)"/>
      <sheetName val="CSV-Mthly Act Load"/>
      <sheetName val="CSV-Qtrly Load Act"/>
      <sheetName val="CSV-Yrly Load Act"/>
      <sheetName val="RF input for Cartesis"/>
      <sheetName val="RF Employee Data"/>
      <sheetName val="RF Freelance Data"/>
      <sheetName val="FDAF"/>
      <sheetName val="FSR"/>
      <sheetName val="FITSTAFF"/>
      <sheetName val="FHIS"/>
      <sheetName val="CSV RF Load"/>
      <sheetName val="BudRF Input for Cartesis"/>
      <sheetName val="Bud Employee Data"/>
      <sheetName val="Bud Freelance Data"/>
      <sheetName val="BDAF"/>
      <sheetName val="BSR"/>
      <sheetName val="BHIS"/>
      <sheetName val="CSV BUD Loa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3">
          <cell r="A3" t="str">
            <v>KC ID#</v>
          </cell>
          <cell r="AQ3" t="str">
            <v>FTE</v>
          </cell>
        </row>
        <row r="4">
          <cell r="AQ4">
            <v>0</v>
          </cell>
        </row>
        <row r="5">
          <cell r="AQ5">
            <v>0</v>
          </cell>
        </row>
        <row r="6">
          <cell r="AQ6">
            <v>0</v>
          </cell>
        </row>
        <row r="7">
          <cell r="AQ7">
            <v>0</v>
          </cell>
        </row>
        <row r="8">
          <cell r="AQ8">
            <v>0</v>
          </cell>
        </row>
        <row r="9">
          <cell r="AQ9">
            <v>0</v>
          </cell>
        </row>
        <row r="10">
          <cell r="AQ10">
            <v>0</v>
          </cell>
        </row>
        <row r="11">
          <cell r="AQ11">
            <v>0</v>
          </cell>
        </row>
        <row r="12">
          <cell r="AQ12">
            <v>0</v>
          </cell>
        </row>
        <row r="13">
          <cell r="AQ13">
            <v>0</v>
          </cell>
        </row>
        <row r="14">
          <cell r="AQ14">
            <v>0</v>
          </cell>
        </row>
        <row r="15">
          <cell r="AQ15">
            <v>0</v>
          </cell>
        </row>
        <row r="16">
          <cell r="AQ16">
            <v>0</v>
          </cell>
        </row>
        <row r="17">
          <cell r="AQ17">
            <v>0</v>
          </cell>
        </row>
        <row r="18">
          <cell r="AQ18">
            <v>0</v>
          </cell>
        </row>
        <row r="19">
          <cell r="AQ19">
            <v>0</v>
          </cell>
        </row>
        <row r="20">
          <cell r="AQ20">
            <v>0</v>
          </cell>
        </row>
        <row r="21">
          <cell r="AQ21">
            <v>0</v>
          </cell>
        </row>
        <row r="22">
          <cell r="AQ22">
            <v>0</v>
          </cell>
        </row>
        <row r="23">
          <cell r="AQ23">
            <v>0</v>
          </cell>
        </row>
        <row r="24">
          <cell r="AQ24">
            <v>0</v>
          </cell>
        </row>
        <row r="25">
          <cell r="AQ25">
            <v>0</v>
          </cell>
        </row>
        <row r="26">
          <cell r="AQ26">
            <v>0</v>
          </cell>
        </row>
        <row r="27">
          <cell r="AQ27">
            <v>0</v>
          </cell>
        </row>
        <row r="28">
          <cell r="AQ28">
            <v>0</v>
          </cell>
        </row>
        <row r="29">
          <cell r="AQ29">
            <v>0</v>
          </cell>
        </row>
        <row r="30">
          <cell r="AQ30">
            <v>0</v>
          </cell>
        </row>
        <row r="31">
          <cell r="AQ31">
            <v>0</v>
          </cell>
        </row>
        <row r="32">
          <cell r="AQ32">
            <v>0</v>
          </cell>
        </row>
        <row r="33">
          <cell r="AQ33">
            <v>0</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v>0</v>
          </cell>
        </row>
        <row r="46">
          <cell r="AQ46">
            <v>0</v>
          </cell>
        </row>
        <row r="47">
          <cell r="AQ47">
            <v>0</v>
          </cell>
        </row>
        <row r="48">
          <cell r="AQ48">
            <v>0</v>
          </cell>
        </row>
        <row r="49">
          <cell r="AQ49">
            <v>0</v>
          </cell>
        </row>
        <row r="50">
          <cell r="AQ50">
            <v>0</v>
          </cell>
        </row>
        <row r="51">
          <cell r="AQ51">
            <v>0</v>
          </cell>
        </row>
        <row r="52">
          <cell r="AQ52">
            <v>0</v>
          </cell>
        </row>
        <row r="53">
          <cell r="AQ53">
            <v>0</v>
          </cell>
        </row>
        <row r="54">
          <cell r="AQ54">
            <v>0</v>
          </cell>
        </row>
        <row r="55">
          <cell r="AQ55">
            <v>0</v>
          </cell>
        </row>
        <row r="56">
          <cell r="AQ56">
            <v>0</v>
          </cell>
        </row>
        <row r="57">
          <cell r="AQ57">
            <v>0</v>
          </cell>
        </row>
        <row r="58">
          <cell r="AQ58">
            <v>0</v>
          </cell>
        </row>
        <row r="59">
          <cell r="AQ59">
            <v>0</v>
          </cell>
        </row>
        <row r="60">
          <cell r="AQ60">
            <v>0</v>
          </cell>
        </row>
        <row r="61">
          <cell r="AQ61">
            <v>0</v>
          </cell>
        </row>
        <row r="62">
          <cell r="AQ62">
            <v>0</v>
          </cell>
        </row>
        <row r="63">
          <cell r="AQ63">
            <v>0</v>
          </cell>
        </row>
        <row r="64">
          <cell r="AQ64">
            <v>0</v>
          </cell>
        </row>
        <row r="65">
          <cell r="AQ65">
            <v>0</v>
          </cell>
        </row>
        <row r="66">
          <cell r="AQ66">
            <v>0</v>
          </cell>
        </row>
        <row r="67">
          <cell r="AQ67">
            <v>0</v>
          </cell>
        </row>
        <row r="68">
          <cell r="AQ68">
            <v>0</v>
          </cell>
        </row>
        <row r="69">
          <cell r="AQ69">
            <v>0</v>
          </cell>
        </row>
        <row r="70">
          <cell r="AQ70">
            <v>0</v>
          </cell>
        </row>
        <row r="71">
          <cell r="AQ71">
            <v>0</v>
          </cell>
        </row>
        <row r="72">
          <cell r="AQ72">
            <v>0</v>
          </cell>
        </row>
        <row r="73">
          <cell r="AQ73">
            <v>0</v>
          </cell>
        </row>
        <row r="74">
          <cell r="AQ74">
            <v>0</v>
          </cell>
        </row>
        <row r="75">
          <cell r="AQ75">
            <v>0</v>
          </cell>
        </row>
        <row r="76">
          <cell r="AQ76">
            <v>0</v>
          </cell>
        </row>
        <row r="77">
          <cell r="AQ77">
            <v>0</v>
          </cell>
        </row>
        <row r="78">
          <cell r="AQ78">
            <v>0</v>
          </cell>
        </row>
        <row r="79">
          <cell r="AQ79">
            <v>0</v>
          </cell>
        </row>
        <row r="80">
          <cell r="AQ80">
            <v>0</v>
          </cell>
        </row>
        <row r="81">
          <cell r="AQ81">
            <v>0</v>
          </cell>
        </row>
        <row r="82">
          <cell r="AQ82">
            <v>0</v>
          </cell>
        </row>
        <row r="83">
          <cell r="AQ83">
            <v>0</v>
          </cell>
        </row>
        <row r="84">
          <cell r="AQ84">
            <v>0</v>
          </cell>
        </row>
        <row r="85">
          <cell r="AQ85">
            <v>0</v>
          </cell>
        </row>
        <row r="86">
          <cell r="AQ86">
            <v>0</v>
          </cell>
        </row>
        <row r="87">
          <cell r="AQ87">
            <v>0</v>
          </cell>
        </row>
        <row r="88">
          <cell r="AQ88">
            <v>0</v>
          </cell>
        </row>
        <row r="89">
          <cell r="AQ89">
            <v>0</v>
          </cell>
        </row>
        <row r="90">
          <cell r="AQ90">
            <v>0</v>
          </cell>
        </row>
        <row r="91">
          <cell r="AQ91">
            <v>0</v>
          </cell>
        </row>
        <row r="92">
          <cell r="AQ92">
            <v>0</v>
          </cell>
        </row>
        <row r="93">
          <cell r="AQ93">
            <v>0</v>
          </cell>
        </row>
        <row r="94">
          <cell r="AQ94">
            <v>0</v>
          </cell>
        </row>
        <row r="95">
          <cell r="AQ95">
            <v>0</v>
          </cell>
        </row>
        <row r="96">
          <cell r="AQ96">
            <v>0</v>
          </cell>
        </row>
        <row r="97">
          <cell r="AQ97">
            <v>0</v>
          </cell>
        </row>
        <row r="98">
          <cell r="AQ98">
            <v>0</v>
          </cell>
        </row>
        <row r="99">
          <cell r="AQ99">
            <v>0</v>
          </cell>
        </row>
        <row r="100">
          <cell r="AQ100">
            <v>0</v>
          </cell>
        </row>
        <row r="101">
          <cell r="AQ101">
            <v>0</v>
          </cell>
        </row>
        <row r="102">
          <cell r="AQ102">
            <v>0</v>
          </cell>
        </row>
        <row r="103">
          <cell r="AQ103">
            <v>0</v>
          </cell>
        </row>
        <row r="104">
          <cell r="AQ104">
            <v>0</v>
          </cell>
        </row>
        <row r="105">
          <cell r="AQ105">
            <v>0</v>
          </cell>
        </row>
        <row r="106">
          <cell r="AQ106">
            <v>0</v>
          </cell>
        </row>
        <row r="107">
          <cell r="AQ107">
            <v>0</v>
          </cell>
        </row>
        <row r="108">
          <cell r="AQ108">
            <v>0</v>
          </cell>
        </row>
        <row r="109">
          <cell r="AQ109">
            <v>0</v>
          </cell>
        </row>
        <row r="110">
          <cell r="AQ110">
            <v>0</v>
          </cell>
        </row>
        <row r="111">
          <cell r="AQ111">
            <v>0</v>
          </cell>
        </row>
        <row r="112">
          <cell r="AQ112">
            <v>0</v>
          </cell>
        </row>
        <row r="113">
          <cell r="AQ113">
            <v>0</v>
          </cell>
        </row>
        <row r="114">
          <cell r="AQ114">
            <v>0</v>
          </cell>
        </row>
        <row r="115">
          <cell r="AQ115">
            <v>0</v>
          </cell>
        </row>
        <row r="116">
          <cell r="AQ116">
            <v>0</v>
          </cell>
        </row>
        <row r="117">
          <cell r="AQ117">
            <v>0</v>
          </cell>
        </row>
        <row r="118">
          <cell r="AQ118">
            <v>0</v>
          </cell>
        </row>
        <row r="119">
          <cell r="AQ119">
            <v>0</v>
          </cell>
        </row>
        <row r="120">
          <cell r="AQ120">
            <v>0</v>
          </cell>
        </row>
        <row r="121">
          <cell r="AQ121">
            <v>0</v>
          </cell>
        </row>
        <row r="122">
          <cell r="AQ122">
            <v>0</v>
          </cell>
        </row>
        <row r="123">
          <cell r="AQ123">
            <v>0</v>
          </cell>
        </row>
        <row r="124">
          <cell r="AQ124">
            <v>0</v>
          </cell>
        </row>
        <row r="125">
          <cell r="AQ125">
            <v>0</v>
          </cell>
        </row>
        <row r="126">
          <cell r="AQ126">
            <v>0</v>
          </cell>
        </row>
        <row r="127">
          <cell r="AQ127">
            <v>0</v>
          </cell>
        </row>
        <row r="128">
          <cell r="AQ128">
            <v>0</v>
          </cell>
        </row>
        <row r="129">
          <cell r="AQ129">
            <v>0</v>
          </cell>
        </row>
        <row r="130">
          <cell r="AQ130">
            <v>0</v>
          </cell>
        </row>
        <row r="131">
          <cell r="AQ131">
            <v>0</v>
          </cell>
        </row>
        <row r="132">
          <cell r="AQ132">
            <v>0</v>
          </cell>
        </row>
        <row r="133">
          <cell r="AQ133">
            <v>0</v>
          </cell>
        </row>
        <row r="134">
          <cell r="AQ134">
            <v>0</v>
          </cell>
        </row>
        <row r="135">
          <cell r="AQ135">
            <v>0</v>
          </cell>
        </row>
        <row r="136">
          <cell r="AQ136">
            <v>0</v>
          </cell>
        </row>
        <row r="137">
          <cell r="AQ137">
            <v>0</v>
          </cell>
        </row>
        <row r="138">
          <cell r="AQ138">
            <v>0</v>
          </cell>
        </row>
        <row r="139">
          <cell r="AQ139">
            <v>0</v>
          </cell>
        </row>
        <row r="140">
          <cell r="AQ140">
            <v>0</v>
          </cell>
        </row>
        <row r="141">
          <cell r="AQ141">
            <v>0</v>
          </cell>
        </row>
        <row r="142">
          <cell r="AQ142">
            <v>0</v>
          </cell>
        </row>
        <row r="143">
          <cell r="AQ143">
            <v>0</v>
          </cell>
        </row>
        <row r="144">
          <cell r="AQ144">
            <v>0</v>
          </cell>
        </row>
        <row r="145">
          <cell r="AQ145">
            <v>0</v>
          </cell>
        </row>
        <row r="146">
          <cell r="AQ146">
            <v>0</v>
          </cell>
        </row>
        <row r="147">
          <cell r="AQ147">
            <v>0</v>
          </cell>
        </row>
        <row r="148">
          <cell r="AQ148">
            <v>0</v>
          </cell>
        </row>
        <row r="149">
          <cell r="AQ149">
            <v>0</v>
          </cell>
        </row>
        <row r="150">
          <cell r="AQ150">
            <v>0</v>
          </cell>
        </row>
        <row r="151">
          <cell r="AQ151">
            <v>0</v>
          </cell>
        </row>
        <row r="152">
          <cell r="AQ152">
            <v>0</v>
          </cell>
        </row>
        <row r="153">
          <cell r="AQ153">
            <v>0</v>
          </cell>
        </row>
        <row r="154">
          <cell r="AQ154">
            <v>0</v>
          </cell>
        </row>
        <row r="155">
          <cell r="AQ155">
            <v>0</v>
          </cell>
        </row>
        <row r="156">
          <cell r="AQ156">
            <v>0</v>
          </cell>
        </row>
        <row r="157">
          <cell r="AQ157">
            <v>0</v>
          </cell>
        </row>
        <row r="158">
          <cell r="AQ158">
            <v>0</v>
          </cell>
        </row>
        <row r="159">
          <cell r="AQ159">
            <v>0</v>
          </cell>
        </row>
        <row r="160">
          <cell r="AQ160">
            <v>0</v>
          </cell>
        </row>
        <row r="161">
          <cell r="AQ161">
            <v>0</v>
          </cell>
        </row>
        <row r="162">
          <cell r="AQ162">
            <v>0</v>
          </cell>
        </row>
        <row r="163">
          <cell r="AQ163">
            <v>0</v>
          </cell>
        </row>
        <row r="164">
          <cell r="AQ164">
            <v>0</v>
          </cell>
        </row>
        <row r="165">
          <cell r="AQ165">
            <v>0</v>
          </cell>
        </row>
        <row r="166">
          <cell r="AQ166">
            <v>0</v>
          </cell>
        </row>
        <row r="167">
          <cell r="AQ167">
            <v>0</v>
          </cell>
        </row>
        <row r="168">
          <cell r="AQ168">
            <v>0</v>
          </cell>
        </row>
        <row r="169">
          <cell r="AQ169">
            <v>0</v>
          </cell>
        </row>
        <row r="170">
          <cell r="AQ170">
            <v>0</v>
          </cell>
        </row>
        <row r="171">
          <cell r="AQ171">
            <v>0</v>
          </cell>
        </row>
        <row r="172">
          <cell r="AQ172">
            <v>0</v>
          </cell>
        </row>
        <row r="173">
          <cell r="AQ173">
            <v>0</v>
          </cell>
        </row>
        <row r="174">
          <cell r="AQ174">
            <v>0</v>
          </cell>
        </row>
        <row r="175">
          <cell r="AQ175">
            <v>0</v>
          </cell>
        </row>
        <row r="176">
          <cell r="AQ176">
            <v>0</v>
          </cell>
        </row>
        <row r="177">
          <cell r="AQ177">
            <v>0</v>
          </cell>
        </row>
        <row r="178">
          <cell r="AQ178">
            <v>0</v>
          </cell>
        </row>
        <row r="179">
          <cell r="AQ179">
            <v>0</v>
          </cell>
        </row>
        <row r="180">
          <cell r="AQ180">
            <v>0</v>
          </cell>
        </row>
        <row r="181">
          <cell r="AQ181">
            <v>0</v>
          </cell>
        </row>
        <row r="182">
          <cell r="AQ182">
            <v>0</v>
          </cell>
        </row>
        <row r="183">
          <cell r="AQ183">
            <v>0</v>
          </cell>
        </row>
        <row r="184">
          <cell r="AQ184">
            <v>0</v>
          </cell>
        </row>
        <row r="185">
          <cell r="AQ185">
            <v>0</v>
          </cell>
        </row>
        <row r="186">
          <cell r="AQ186">
            <v>0</v>
          </cell>
        </row>
        <row r="187">
          <cell r="AQ187">
            <v>0</v>
          </cell>
        </row>
        <row r="188">
          <cell r="AQ188">
            <v>0</v>
          </cell>
        </row>
        <row r="189">
          <cell r="AQ189">
            <v>0</v>
          </cell>
        </row>
        <row r="190">
          <cell r="AQ190">
            <v>0</v>
          </cell>
        </row>
        <row r="191">
          <cell r="AQ191">
            <v>0</v>
          </cell>
        </row>
        <row r="192">
          <cell r="AQ192">
            <v>0</v>
          </cell>
        </row>
        <row r="193">
          <cell r="AQ193">
            <v>0</v>
          </cell>
        </row>
        <row r="194">
          <cell r="AQ194">
            <v>0</v>
          </cell>
        </row>
        <row r="195">
          <cell r="AQ195">
            <v>0</v>
          </cell>
        </row>
        <row r="196">
          <cell r="AQ196">
            <v>0</v>
          </cell>
        </row>
        <row r="197">
          <cell r="AQ197">
            <v>0</v>
          </cell>
        </row>
        <row r="198">
          <cell r="AQ198">
            <v>0</v>
          </cell>
        </row>
        <row r="199">
          <cell r="AQ199">
            <v>0</v>
          </cell>
        </row>
        <row r="200">
          <cell r="AQ200">
            <v>0</v>
          </cell>
        </row>
        <row r="201">
          <cell r="AQ201">
            <v>0</v>
          </cell>
        </row>
        <row r="202">
          <cell r="AQ202">
            <v>0</v>
          </cell>
        </row>
        <row r="203">
          <cell r="AQ203">
            <v>0</v>
          </cell>
        </row>
        <row r="204">
          <cell r="AQ204">
            <v>0</v>
          </cell>
        </row>
        <row r="205">
          <cell r="AQ205">
            <v>0</v>
          </cell>
        </row>
        <row r="206">
          <cell r="AQ206">
            <v>0</v>
          </cell>
        </row>
        <row r="207">
          <cell r="AQ207">
            <v>0</v>
          </cell>
        </row>
        <row r="334">
          <cell r="AQ334">
            <v>0</v>
          </cell>
        </row>
        <row r="712">
          <cell r="AQ712">
            <v>0</v>
          </cell>
        </row>
        <row r="946">
          <cell r="AQ946">
            <v>0</v>
          </cell>
        </row>
        <row r="947">
          <cell r="AQ947">
            <v>0</v>
          </cell>
        </row>
        <row r="948">
          <cell r="AQ948">
            <v>0</v>
          </cell>
        </row>
        <row r="949">
          <cell r="AQ949">
            <v>0</v>
          </cell>
        </row>
        <row r="950">
          <cell r="AQ950">
            <v>0</v>
          </cell>
        </row>
        <row r="951">
          <cell r="AQ951">
            <v>0</v>
          </cell>
        </row>
        <row r="952">
          <cell r="AQ952">
            <v>0</v>
          </cell>
        </row>
        <row r="953">
          <cell r="AQ953">
            <v>0</v>
          </cell>
        </row>
        <row r="954">
          <cell r="AQ954">
            <v>0</v>
          </cell>
        </row>
        <row r="955">
          <cell r="AQ955">
            <v>0</v>
          </cell>
        </row>
        <row r="956">
          <cell r="AQ956">
            <v>0</v>
          </cell>
        </row>
        <row r="957">
          <cell r="AQ957">
            <v>0</v>
          </cell>
        </row>
        <row r="958">
          <cell r="AQ958">
            <v>0</v>
          </cell>
        </row>
        <row r="959">
          <cell r="AQ959">
            <v>0</v>
          </cell>
        </row>
        <row r="960">
          <cell r="AQ960">
            <v>0</v>
          </cell>
        </row>
        <row r="961">
          <cell r="AQ961">
            <v>0</v>
          </cell>
        </row>
        <row r="962">
          <cell r="AQ962">
            <v>0</v>
          </cell>
        </row>
        <row r="963">
          <cell r="AQ963">
            <v>0</v>
          </cell>
        </row>
        <row r="964">
          <cell r="AQ964">
            <v>0</v>
          </cell>
        </row>
        <row r="1390">
          <cell r="AQ1390">
            <v>0</v>
          </cell>
        </row>
        <row r="1427">
          <cell r="AQ1427">
            <v>0</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 Ger"/>
      <sheetName val="France II"/>
      <sheetName val="Italy II"/>
      <sheetName val="All Global II"/>
      <sheetName val="HS II"/>
      <sheetName val="MI II"/>
      <sheetName val="CD II"/>
      <sheetName val="UK II"/>
      <sheetName val="Spain II"/>
      <sheetName val="APMEA II"/>
      <sheetName val="UK"/>
      <sheetName val="Spain"/>
      <sheetName val="APMEA"/>
      <sheetName val="CD"/>
      <sheetName val="HS"/>
      <sheetName val="MI"/>
      <sheetName val="All Global"/>
    </sheetNames>
    <sheetDataSet>
      <sheetData sheetId="0" refreshError="1">
        <row r="4">
          <cell r="B4" t="str">
            <v>DP=2010.06</v>
          </cell>
        </row>
        <row r="9">
          <cell r="B9" t="str">
            <v>PE=2009.06</v>
          </cell>
        </row>
      </sheetData>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P"/>
      <sheetName val="P&amp;L YTD vs. Bud"/>
      <sheetName val="P&amp;L vs. Bud"/>
      <sheetName val="P&amp;L YTD"/>
      <sheetName val="COC 1H PF"/>
      <sheetName val="COC 1H Q1RF"/>
      <sheetName val="Rev-PBOP-Marg-Conv June YTD"/>
      <sheetName val="S&amp;F Ratio 1H"/>
      <sheetName val="P&amp;L vs Q1RF"/>
      <sheetName val="P&amp;L vs PF"/>
      <sheetName val="COC FY PF"/>
      <sheetName val="Revenue Increase"/>
      <sheetName val="Top 25 Clients"/>
      <sheetName val="P&amp;L BOY"/>
      <sheetName val="YR Total Conv vs PY"/>
      <sheetName val="Detroit Conv vs PY"/>
      <sheetName val="Y&amp;R Total x Detroit Conv vs PY"/>
      <sheetName val="Y&amp;R Total x Tapsa Conv vs PY"/>
      <sheetName val="Rev-PBOP-Marg-Conv FY"/>
      <sheetName val="Associates"/>
      <sheetName val="EI"/>
      <sheetName val="NB2"/>
      <sheetName val="Quarter Rev Grow (%)"/>
      <sheetName val="Quarter Rev Grow"/>
      <sheetName val="Quarter PBOP Grow"/>
      <sheetName val="Salary Inc."/>
      <sheetName val="&gt; 90 Slide"/>
      <sheetName val="&gt;180 Net Slide"/>
      <sheetName val="S&amp;F Ratio FY"/>
      <sheetName val="Top 15 Offices"/>
      <sheetName val="Next 15 Offices"/>
      <sheetName val="P&amp;L Basic YTD"/>
      <sheetName val="P&amp;L BOY x Detroit"/>
      <sheetName val="P&amp;L BOY x Tapsa"/>
      <sheetName val="Halves"/>
      <sheetName val="Top 30 Clients x Acqu"/>
      <sheetName val="Top 30 by Region vs Q1RF"/>
      <sheetName val="Top 30 by Region vs PF"/>
      <sheetName val="COC 2H PF"/>
      <sheetName val="COC FY Q1RF"/>
      <sheetName val="COC 2H Q1RF"/>
      <sheetName val="S&amp;F Ratio 2H"/>
      <sheetName val="Top Off Rev Grow"/>
      <sheetName val="Salary Increase"/>
      <sheetName val="Avg HC"/>
      <sheetName val="Severance"/>
      <sheetName val="Clientes"/>
      <sheetName val="2016Rates"/>
    </sheetNames>
    <sheetDataSet>
      <sheetData sheetId="0" refreshError="1">
        <row r="5">
          <cell r="C5" t="str">
            <v>DP=2007.06</v>
          </cell>
        </row>
        <row r="7">
          <cell r="C7" t="str">
            <v>RU sum M-YAWWTOTL</v>
          </cell>
        </row>
        <row r="9">
          <cell r="C9" t="str">
            <v>RU sum R-YAWWTOTLXD</v>
          </cell>
        </row>
        <row r="11">
          <cell r="C11" t="str">
            <v>RU sum R-YAWWTTLXTT</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rgroup"/>
      <sheetName val="Summary"/>
      <sheetName val="Summary3"/>
      <sheetName val="Detail3New"/>
      <sheetName val="Report3"/>
      <sheetName val="Detail3Report"/>
      <sheetName val="Bud2003v2"/>
      <sheetName val="Bud2003"/>
      <sheetName val="Act2001com"/>
      <sheetName val="Summary2"/>
      <sheetName val="Detail2New"/>
      <sheetName val="Act2002com"/>
      <sheetName val="InterestPay"/>
      <sheetName val="REFOR2002"/>
      <sheetName val="Act2002"/>
      <sheetName val="Oct"/>
      <sheetName val="Recharges (2)"/>
      <sheetName val="InterestExp"/>
      <sheetName val="Summary P&amp;L"/>
      <sheetName val="Recharges"/>
      <sheetName val="For2002"/>
      <sheetName val="Bud2002"/>
      <sheetName val="Act2001"/>
      <sheetName val="Act2001cum"/>
      <sheetName val="For2002com"/>
      <sheetName val="Reforecast 2002"/>
      <sheetName val="For2001"/>
      <sheetName val="CorporateOver2001"/>
      <sheetName val="Bud2002cum"/>
      <sheetName val="Detail"/>
      <sheetName val="Detail2"/>
      <sheetName val="DetailCore"/>
      <sheetName val="Report"/>
      <sheetName val="Report2"/>
      <sheetName val="DetailReport"/>
      <sheetName val="CorporateRep"/>
      <sheetName val="CoreOver2001"/>
      <sheetName val="Dec01"/>
      <sheetName val="Sept01"/>
      <sheetName val="Act2000"/>
      <sheetName val="Act2000New"/>
      <sheetName val="Act2000cum"/>
      <sheetName val="Act2000cumNew"/>
      <sheetName val="For2001Cum"/>
      <sheetName val="Bud2001"/>
      <sheetName val="Bud2001cum"/>
      <sheetName val="ForCore2001"/>
      <sheetName val="Act2000Gross"/>
      <sheetName val="Oct01"/>
      <sheetName val="MBJOver2001"/>
      <sheetName val="FOWOver2001"/>
      <sheetName val="IMIOver2001"/>
      <sheetName val="Recharges_(2)3"/>
      <sheetName val="Summary_P&amp;L3"/>
      <sheetName val="Reforecast_20023"/>
      <sheetName val="Recharges_(2)1"/>
      <sheetName val="Summary_P&amp;L1"/>
      <sheetName val="Reforecast_20021"/>
      <sheetName val="Recharges_(2)"/>
      <sheetName val="Summary_P&amp;L"/>
      <sheetName val="Reforecast_2002"/>
      <sheetName val="Recharges_(2)2"/>
      <sheetName val="Summary_P&amp;L2"/>
      <sheetName val="Reforecast_20022"/>
    </sheetNames>
    <sheetDataSet>
      <sheetData sheetId="0"/>
      <sheetData sheetId="1">
        <row r="44">
          <cell r="Z44">
            <v>-1348987</v>
          </cell>
        </row>
      </sheetData>
      <sheetData sheetId="2"/>
      <sheetData sheetId="3"/>
      <sheetData sheetId="4"/>
      <sheetData sheetId="5"/>
      <sheetData sheetId="6"/>
      <sheetData sheetId="7"/>
      <sheetData sheetId="8"/>
      <sheetData sheetId="9"/>
      <sheetData sheetId="10"/>
      <sheetData sheetId="11">
        <row r="1">
          <cell r="C1">
            <v>1</v>
          </cell>
          <cell r="D1">
            <v>2</v>
          </cell>
          <cell r="E1">
            <v>3</v>
          </cell>
          <cell r="F1">
            <v>4</v>
          </cell>
          <cell r="G1">
            <v>5</v>
          </cell>
          <cell r="H1">
            <v>6</v>
          </cell>
          <cell r="I1">
            <v>7</v>
          </cell>
          <cell r="J1">
            <v>8</v>
          </cell>
          <cell r="K1">
            <v>9</v>
          </cell>
          <cell r="L1">
            <v>10</v>
          </cell>
          <cell r="M1">
            <v>11</v>
          </cell>
          <cell r="N1">
            <v>12</v>
          </cell>
        </row>
        <row r="2">
          <cell r="C2" t="str">
            <v xml:space="preserve">   JAN</v>
          </cell>
          <cell r="D2" t="str">
            <v xml:space="preserve">   FEB</v>
          </cell>
          <cell r="E2" t="str">
            <v xml:space="preserve">   MAR</v>
          </cell>
          <cell r="F2" t="str">
            <v xml:space="preserve">   APR</v>
          </cell>
          <cell r="G2" t="str">
            <v xml:space="preserve">   MAY</v>
          </cell>
          <cell r="H2" t="str">
            <v xml:space="preserve">   JUN</v>
          </cell>
          <cell r="I2" t="str">
            <v xml:space="preserve">   JUL</v>
          </cell>
          <cell r="J2" t="str">
            <v xml:space="preserve">   AUG</v>
          </cell>
          <cell r="K2" t="str">
            <v xml:space="preserve">   SEP</v>
          </cell>
          <cell r="L2" t="str">
            <v xml:space="preserve">   OCT</v>
          </cell>
          <cell r="M2" t="str">
            <v xml:space="preserve">   NOV</v>
          </cell>
          <cell r="N2" t="str">
            <v xml:space="preserve">   DEC</v>
          </cell>
        </row>
        <row r="4">
          <cell r="C4">
            <v>0</v>
          </cell>
          <cell r="D4">
            <v>0</v>
          </cell>
          <cell r="E4">
            <v>0</v>
          </cell>
          <cell r="F4">
            <v>0</v>
          </cell>
          <cell r="G4">
            <v>0</v>
          </cell>
          <cell r="H4">
            <v>0</v>
          </cell>
          <cell r="I4">
            <v>0</v>
          </cell>
          <cell r="J4">
            <v>0</v>
          </cell>
          <cell r="K4">
            <v>0</v>
          </cell>
          <cell r="L4">
            <v>0</v>
          </cell>
          <cell r="M4">
            <v>0</v>
          </cell>
          <cell r="N4">
            <v>0</v>
          </cell>
        </row>
        <row r="5">
          <cell r="C5">
            <v>0</v>
          </cell>
          <cell r="D5">
            <v>0</v>
          </cell>
          <cell r="E5">
            <v>0</v>
          </cell>
          <cell r="F5">
            <v>0</v>
          </cell>
          <cell r="G5">
            <v>0</v>
          </cell>
          <cell r="H5">
            <v>0</v>
          </cell>
          <cell r="I5">
            <v>0</v>
          </cell>
          <cell r="J5">
            <v>0</v>
          </cell>
          <cell r="K5">
            <v>0</v>
          </cell>
          <cell r="L5">
            <v>0</v>
          </cell>
          <cell r="M5">
            <v>0</v>
          </cell>
          <cell r="N5">
            <v>0</v>
          </cell>
        </row>
        <row r="6">
          <cell r="C6">
            <v>0</v>
          </cell>
          <cell r="D6">
            <v>0</v>
          </cell>
          <cell r="E6">
            <v>0</v>
          </cell>
          <cell r="F6">
            <v>0</v>
          </cell>
          <cell r="G6">
            <v>0</v>
          </cell>
          <cell r="H6">
            <v>0</v>
          </cell>
          <cell r="I6">
            <v>0</v>
          </cell>
          <cell r="J6">
            <v>0</v>
          </cell>
          <cell r="K6">
            <v>0</v>
          </cell>
          <cell r="L6">
            <v>0</v>
          </cell>
          <cell r="M6">
            <v>0</v>
          </cell>
          <cell r="N6">
            <v>0</v>
          </cell>
        </row>
        <row r="7">
          <cell r="C7">
            <v>0</v>
          </cell>
          <cell r="D7">
            <v>0</v>
          </cell>
          <cell r="E7">
            <v>0</v>
          </cell>
          <cell r="F7">
            <v>0</v>
          </cell>
          <cell r="G7">
            <v>0</v>
          </cell>
          <cell r="H7">
            <v>0</v>
          </cell>
          <cell r="I7">
            <v>0</v>
          </cell>
          <cell r="J7">
            <v>0</v>
          </cell>
          <cell r="K7">
            <v>0</v>
          </cell>
          <cell r="L7">
            <v>0</v>
          </cell>
          <cell r="M7">
            <v>0</v>
          </cell>
          <cell r="N7">
            <v>0</v>
          </cell>
        </row>
        <row r="8">
          <cell r="C8">
            <v>0</v>
          </cell>
          <cell r="D8">
            <v>0</v>
          </cell>
          <cell r="E8">
            <v>0</v>
          </cell>
          <cell r="F8">
            <v>0</v>
          </cell>
          <cell r="G8">
            <v>0</v>
          </cell>
          <cell r="H8">
            <v>0</v>
          </cell>
          <cell r="I8">
            <v>0</v>
          </cell>
          <cell r="J8">
            <v>0</v>
          </cell>
          <cell r="K8">
            <v>0</v>
          </cell>
          <cell r="L8">
            <v>0</v>
          </cell>
          <cell r="M8">
            <v>0</v>
          </cell>
          <cell r="N8">
            <v>0</v>
          </cell>
        </row>
        <row r="9">
          <cell r="C9">
            <v>0</v>
          </cell>
          <cell r="D9">
            <v>0</v>
          </cell>
          <cell r="E9">
            <v>0</v>
          </cell>
          <cell r="F9">
            <v>0</v>
          </cell>
          <cell r="G9">
            <v>0</v>
          </cell>
          <cell r="H9">
            <v>0</v>
          </cell>
          <cell r="I9">
            <v>0</v>
          </cell>
          <cell r="J9">
            <v>0</v>
          </cell>
          <cell r="K9">
            <v>0</v>
          </cell>
          <cell r="L9">
            <v>0</v>
          </cell>
          <cell r="M9">
            <v>0</v>
          </cell>
          <cell r="N9">
            <v>0</v>
          </cell>
        </row>
        <row r="11">
          <cell r="C11">
            <v>0</v>
          </cell>
          <cell r="D11">
            <v>0</v>
          </cell>
          <cell r="E11">
            <v>0</v>
          </cell>
          <cell r="F11">
            <v>0</v>
          </cell>
          <cell r="G11">
            <v>0</v>
          </cell>
          <cell r="H11">
            <v>0</v>
          </cell>
          <cell r="I11">
            <v>0</v>
          </cell>
          <cell r="J11">
            <v>0</v>
          </cell>
          <cell r="K11">
            <v>0</v>
          </cell>
          <cell r="L11">
            <v>0</v>
          </cell>
          <cell r="M11">
            <v>0</v>
          </cell>
          <cell r="N11">
            <v>0</v>
          </cell>
        </row>
        <row r="12">
          <cell r="C12">
            <v>20963</v>
          </cell>
          <cell r="D12">
            <v>42411</v>
          </cell>
          <cell r="E12">
            <v>63374</v>
          </cell>
          <cell r="F12">
            <v>86552</v>
          </cell>
          <cell r="G12">
            <v>107978</v>
          </cell>
          <cell r="H12">
            <v>129086</v>
          </cell>
          <cell r="I12">
            <v>153067</v>
          </cell>
          <cell r="J12">
            <v>203075</v>
          </cell>
          <cell r="K12">
            <v>233097</v>
          </cell>
          <cell r="L12">
            <v>260062</v>
          </cell>
          <cell r="M12">
            <v>260062</v>
          </cell>
          <cell r="N12">
            <v>520124</v>
          </cell>
        </row>
        <row r="13">
          <cell r="C13">
            <v>20963</v>
          </cell>
          <cell r="D13">
            <v>42411</v>
          </cell>
          <cell r="E13">
            <v>63374</v>
          </cell>
          <cell r="F13">
            <v>86552</v>
          </cell>
          <cell r="G13">
            <v>107978</v>
          </cell>
          <cell r="H13">
            <v>129086</v>
          </cell>
          <cell r="I13">
            <v>153067</v>
          </cell>
          <cell r="J13">
            <v>203075</v>
          </cell>
          <cell r="K13">
            <v>233097</v>
          </cell>
          <cell r="L13">
            <v>260062</v>
          </cell>
          <cell r="M13">
            <v>260062</v>
          </cell>
          <cell r="N13">
            <v>520124</v>
          </cell>
        </row>
        <row r="14">
          <cell r="C14">
            <v>20963</v>
          </cell>
          <cell r="D14">
            <v>42411</v>
          </cell>
          <cell r="E14">
            <v>63374</v>
          </cell>
          <cell r="F14">
            <v>86552</v>
          </cell>
          <cell r="G14">
            <v>107978</v>
          </cell>
          <cell r="H14">
            <v>129086</v>
          </cell>
          <cell r="I14">
            <v>153067</v>
          </cell>
          <cell r="J14">
            <v>203075</v>
          </cell>
          <cell r="K14">
            <v>233097</v>
          </cell>
          <cell r="L14">
            <v>260062</v>
          </cell>
          <cell r="M14">
            <v>260062</v>
          </cell>
          <cell r="N14">
            <v>520124</v>
          </cell>
        </row>
        <row r="16">
          <cell r="C16">
            <v>0</v>
          </cell>
          <cell r="D16">
            <v>0</v>
          </cell>
          <cell r="E16">
            <v>0</v>
          </cell>
          <cell r="F16">
            <v>0</v>
          </cell>
          <cell r="G16">
            <v>0</v>
          </cell>
          <cell r="H16">
            <v>0</v>
          </cell>
          <cell r="I16">
            <v>0</v>
          </cell>
          <cell r="J16">
            <v>0</v>
          </cell>
          <cell r="K16">
            <v>0</v>
          </cell>
          <cell r="L16">
            <v>0</v>
          </cell>
          <cell r="M16">
            <v>0</v>
          </cell>
          <cell r="N16">
            <v>0</v>
          </cell>
        </row>
        <row r="17">
          <cell r="C17">
            <v>0</v>
          </cell>
          <cell r="D17">
            <v>0</v>
          </cell>
          <cell r="E17">
            <v>0</v>
          </cell>
          <cell r="F17">
            <v>0</v>
          </cell>
          <cell r="G17">
            <v>0</v>
          </cell>
          <cell r="H17">
            <v>0</v>
          </cell>
          <cell r="I17">
            <v>0</v>
          </cell>
          <cell r="J17">
            <v>0</v>
          </cell>
          <cell r="K17">
            <v>0</v>
          </cell>
          <cell r="L17">
            <v>0</v>
          </cell>
          <cell r="M17">
            <v>0</v>
          </cell>
          <cell r="N17">
            <v>0</v>
          </cell>
        </row>
        <row r="18">
          <cell r="C18">
            <v>0</v>
          </cell>
          <cell r="D18">
            <v>0</v>
          </cell>
          <cell r="E18">
            <v>0</v>
          </cell>
          <cell r="F18">
            <v>0</v>
          </cell>
          <cell r="G18">
            <v>0</v>
          </cell>
          <cell r="H18">
            <v>0</v>
          </cell>
          <cell r="I18">
            <v>0</v>
          </cell>
          <cell r="J18">
            <v>0</v>
          </cell>
          <cell r="K18">
            <v>0</v>
          </cell>
          <cell r="L18">
            <v>0</v>
          </cell>
          <cell r="M18">
            <v>0</v>
          </cell>
          <cell r="N18">
            <v>0</v>
          </cell>
        </row>
        <row r="19">
          <cell r="C19">
            <v>0</v>
          </cell>
          <cell r="D19">
            <v>0</v>
          </cell>
          <cell r="E19">
            <v>0</v>
          </cell>
          <cell r="F19">
            <v>0</v>
          </cell>
          <cell r="G19">
            <v>0</v>
          </cell>
          <cell r="H19">
            <v>0</v>
          </cell>
          <cell r="I19">
            <v>0</v>
          </cell>
          <cell r="J19">
            <v>0</v>
          </cell>
          <cell r="K19">
            <v>0</v>
          </cell>
          <cell r="L19">
            <v>0</v>
          </cell>
          <cell r="M19">
            <v>0</v>
          </cell>
          <cell r="N19">
            <v>0</v>
          </cell>
        </row>
        <row r="20">
          <cell r="C20">
            <v>0</v>
          </cell>
          <cell r="D20">
            <v>0</v>
          </cell>
          <cell r="E20">
            <v>0</v>
          </cell>
          <cell r="F20">
            <v>0</v>
          </cell>
          <cell r="G20">
            <v>0</v>
          </cell>
          <cell r="H20">
            <v>0</v>
          </cell>
          <cell r="I20">
            <v>0</v>
          </cell>
          <cell r="J20">
            <v>0</v>
          </cell>
          <cell r="K20">
            <v>0</v>
          </cell>
          <cell r="L20">
            <v>0</v>
          </cell>
          <cell r="M20">
            <v>0</v>
          </cell>
          <cell r="N20">
            <v>0</v>
          </cell>
        </row>
        <row r="21">
          <cell r="C21">
            <v>0</v>
          </cell>
          <cell r="D21">
            <v>0</v>
          </cell>
          <cell r="E21">
            <v>0</v>
          </cell>
          <cell r="F21">
            <v>0</v>
          </cell>
          <cell r="G21">
            <v>0</v>
          </cell>
          <cell r="H21">
            <v>0</v>
          </cell>
          <cell r="I21">
            <v>0</v>
          </cell>
          <cell r="J21">
            <v>0</v>
          </cell>
          <cell r="K21">
            <v>0</v>
          </cell>
          <cell r="L21">
            <v>0</v>
          </cell>
          <cell r="M21">
            <v>0</v>
          </cell>
          <cell r="N21">
            <v>0</v>
          </cell>
        </row>
        <row r="23">
          <cell r="C23">
            <v>0</v>
          </cell>
          <cell r="D23">
            <v>0</v>
          </cell>
          <cell r="E23">
            <v>0</v>
          </cell>
          <cell r="F23">
            <v>0</v>
          </cell>
          <cell r="G23">
            <v>0</v>
          </cell>
          <cell r="H23">
            <v>0</v>
          </cell>
          <cell r="I23">
            <v>0</v>
          </cell>
          <cell r="J23">
            <v>0</v>
          </cell>
          <cell r="K23">
            <v>0</v>
          </cell>
          <cell r="L23">
            <v>0</v>
          </cell>
          <cell r="M23">
            <v>0</v>
          </cell>
          <cell r="N23">
            <v>0</v>
          </cell>
        </row>
        <row r="24">
          <cell r="C24">
            <v>0</v>
          </cell>
          <cell r="D24">
            <v>0</v>
          </cell>
          <cell r="E24">
            <v>0</v>
          </cell>
          <cell r="F24">
            <v>0</v>
          </cell>
          <cell r="G24">
            <v>0</v>
          </cell>
          <cell r="H24">
            <v>0</v>
          </cell>
          <cell r="I24">
            <v>0</v>
          </cell>
          <cell r="J24">
            <v>0</v>
          </cell>
          <cell r="K24">
            <v>0</v>
          </cell>
          <cell r="L24">
            <v>0</v>
          </cell>
          <cell r="M24">
            <v>0</v>
          </cell>
          <cell r="N24">
            <v>0</v>
          </cell>
        </row>
        <row r="26">
          <cell r="C26">
            <v>0</v>
          </cell>
          <cell r="D26">
            <v>0</v>
          </cell>
          <cell r="E26">
            <v>0</v>
          </cell>
          <cell r="F26">
            <v>0</v>
          </cell>
          <cell r="G26">
            <v>0</v>
          </cell>
          <cell r="H26">
            <v>0</v>
          </cell>
          <cell r="I26">
            <v>0</v>
          </cell>
          <cell r="J26">
            <v>0</v>
          </cell>
          <cell r="K26">
            <v>0</v>
          </cell>
          <cell r="L26">
            <v>0</v>
          </cell>
          <cell r="M26">
            <v>0</v>
          </cell>
          <cell r="N26">
            <v>0</v>
          </cell>
        </row>
        <row r="28">
          <cell r="C28">
            <v>0</v>
          </cell>
          <cell r="D28">
            <v>0</v>
          </cell>
          <cell r="E28">
            <v>0</v>
          </cell>
          <cell r="F28">
            <v>0</v>
          </cell>
          <cell r="G28">
            <v>0</v>
          </cell>
          <cell r="H28">
            <v>0</v>
          </cell>
          <cell r="I28">
            <v>0</v>
          </cell>
          <cell r="J28">
            <v>0</v>
          </cell>
          <cell r="K28">
            <v>0</v>
          </cell>
          <cell r="L28">
            <v>0</v>
          </cell>
          <cell r="M28">
            <v>0</v>
          </cell>
          <cell r="N28">
            <v>0</v>
          </cell>
        </row>
        <row r="29">
          <cell r="C29">
            <v>0</v>
          </cell>
          <cell r="D29">
            <v>0</v>
          </cell>
          <cell r="E29">
            <v>0</v>
          </cell>
          <cell r="F29">
            <v>0</v>
          </cell>
          <cell r="G29">
            <v>0</v>
          </cell>
          <cell r="H29">
            <v>0</v>
          </cell>
          <cell r="I29">
            <v>0</v>
          </cell>
          <cell r="J29">
            <v>0</v>
          </cell>
          <cell r="K29">
            <v>0</v>
          </cell>
          <cell r="L29">
            <v>0</v>
          </cell>
          <cell r="M29">
            <v>0</v>
          </cell>
          <cell r="N29">
            <v>0</v>
          </cell>
        </row>
        <row r="30">
          <cell r="C30">
            <v>0</v>
          </cell>
          <cell r="D30">
            <v>0</v>
          </cell>
          <cell r="E30">
            <v>0</v>
          </cell>
          <cell r="F30">
            <v>0</v>
          </cell>
          <cell r="G30">
            <v>0</v>
          </cell>
          <cell r="H30">
            <v>0</v>
          </cell>
          <cell r="I30">
            <v>0</v>
          </cell>
          <cell r="J30">
            <v>0</v>
          </cell>
          <cell r="K30">
            <v>0</v>
          </cell>
          <cell r="L30">
            <v>0</v>
          </cell>
          <cell r="M30">
            <v>0</v>
          </cell>
          <cell r="N30">
            <v>0</v>
          </cell>
        </row>
        <row r="31">
          <cell r="C31">
            <v>0</v>
          </cell>
          <cell r="D31">
            <v>0</v>
          </cell>
          <cell r="E31">
            <v>0</v>
          </cell>
          <cell r="F31">
            <v>0</v>
          </cell>
          <cell r="G31">
            <v>0</v>
          </cell>
          <cell r="H31">
            <v>0</v>
          </cell>
          <cell r="I31">
            <v>0</v>
          </cell>
          <cell r="J31">
            <v>0</v>
          </cell>
          <cell r="K31">
            <v>0</v>
          </cell>
          <cell r="L31">
            <v>0</v>
          </cell>
          <cell r="M31">
            <v>0</v>
          </cell>
          <cell r="N31">
            <v>0</v>
          </cell>
        </row>
        <row r="32">
          <cell r="C32">
            <v>0</v>
          </cell>
          <cell r="D32">
            <v>0</v>
          </cell>
          <cell r="E32">
            <v>0</v>
          </cell>
          <cell r="F32">
            <v>0</v>
          </cell>
          <cell r="G32">
            <v>0</v>
          </cell>
          <cell r="H32">
            <v>0</v>
          </cell>
          <cell r="I32">
            <v>0</v>
          </cell>
          <cell r="J32">
            <v>0</v>
          </cell>
          <cell r="K32">
            <v>0</v>
          </cell>
          <cell r="L32">
            <v>0</v>
          </cell>
          <cell r="M32">
            <v>0</v>
          </cell>
          <cell r="N32">
            <v>0</v>
          </cell>
        </row>
        <row r="33">
          <cell r="C33">
            <v>0</v>
          </cell>
          <cell r="D33">
            <v>0</v>
          </cell>
          <cell r="E33">
            <v>0</v>
          </cell>
          <cell r="F33">
            <v>0</v>
          </cell>
          <cell r="G33">
            <v>0</v>
          </cell>
          <cell r="H33">
            <v>0</v>
          </cell>
          <cell r="I33">
            <v>0</v>
          </cell>
          <cell r="J33">
            <v>0</v>
          </cell>
          <cell r="K33">
            <v>0</v>
          </cell>
          <cell r="L33">
            <v>0</v>
          </cell>
          <cell r="M33">
            <v>0</v>
          </cell>
          <cell r="N33">
            <v>0</v>
          </cell>
        </row>
        <row r="35">
          <cell r="C35">
            <v>0</v>
          </cell>
          <cell r="D35">
            <v>0</v>
          </cell>
          <cell r="E35">
            <v>0</v>
          </cell>
          <cell r="F35">
            <v>0</v>
          </cell>
          <cell r="G35">
            <v>0</v>
          </cell>
          <cell r="H35">
            <v>0</v>
          </cell>
          <cell r="I35">
            <v>0</v>
          </cell>
          <cell r="J35">
            <v>0</v>
          </cell>
          <cell r="K35">
            <v>0</v>
          </cell>
          <cell r="L35">
            <v>0</v>
          </cell>
          <cell r="M35">
            <v>0</v>
          </cell>
          <cell r="N35">
            <v>0</v>
          </cell>
        </row>
        <row r="36">
          <cell r="C36">
            <v>20963</v>
          </cell>
          <cell r="D36">
            <v>42411</v>
          </cell>
          <cell r="E36">
            <v>63374</v>
          </cell>
          <cell r="F36">
            <v>86552</v>
          </cell>
          <cell r="G36">
            <v>107978</v>
          </cell>
          <cell r="H36">
            <v>129086</v>
          </cell>
          <cell r="I36">
            <v>153067</v>
          </cell>
          <cell r="J36">
            <v>203075</v>
          </cell>
          <cell r="K36">
            <v>233097</v>
          </cell>
          <cell r="L36">
            <v>260062</v>
          </cell>
          <cell r="M36">
            <v>260062</v>
          </cell>
          <cell r="N36">
            <v>520124</v>
          </cell>
        </row>
        <row r="37">
          <cell r="C37">
            <v>20963</v>
          </cell>
          <cell r="D37">
            <v>42411</v>
          </cell>
          <cell r="E37">
            <v>63374</v>
          </cell>
          <cell r="F37">
            <v>86552</v>
          </cell>
          <cell r="G37">
            <v>107978</v>
          </cell>
          <cell r="H37">
            <v>129086</v>
          </cell>
          <cell r="I37">
            <v>153067</v>
          </cell>
          <cell r="J37">
            <v>203075</v>
          </cell>
          <cell r="K37">
            <v>233097</v>
          </cell>
          <cell r="L37">
            <v>260062</v>
          </cell>
          <cell r="M37">
            <v>260062</v>
          </cell>
          <cell r="N37">
            <v>520124</v>
          </cell>
        </row>
        <row r="38">
          <cell r="C38">
            <v>20963</v>
          </cell>
          <cell r="D38">
            <v>42411</v>
          </cell>
          <cell r="E38">
            <v>63374</v>
          </cell>
          <cell r="F38">
            <v>86552</v>
          </cell>
          <cell r="G38">
            <v>107978</v>
          </cell>
          <cell r="H38">
            <v>129086</v>
          </cell>
          <cell r="I38">
            <v>153067</v>
          </cell>
          <cell r="J38">
            <v>203075</v>
          </cell>
          <cell r="K38">
            <v>233097</v>
          </cell>
          <cell r="L38">
            <v>260062</v>
          </cell>
          <cell r="M38">
            <v>260062</v>
          </cell>
          <cell r="N38">
            <v>520124</v>
          </cell>
        </row>
        <row r="40">
          <cell r="C40">
            <v>0</v>
          </cell>
          <cell r="D40">
            <v>0</v>
          </cell>
          <cell r="E40">
            <v>0</v>
          </cell>
          <cell r="F40">
            <v>0</v>
          </cell>
          <cell r="G40">
            <v>715</v>
          </cell>
          <cell r="H40">
            <v>715</v>
          </cell>
          <cell r="I40">
            <v>715</v>
          </cell>
          <cell r="J40">
            <v>4392</v>
          </cell>
          <cell r="K40">
            <v>4188</v>
          </cell>
          <cell r="L40">
            <v>6068</v>
          </cell>
          <cell r="M40">
            <v>6068</v>
          </cell>
          <cell r="N40">
            <v>6068</v>
          </cell>
        </row>
        <row r="41">
          <cell r="C41">
            <v>0</v>
          </cell>
          <cell r="D41">
            <v>0</v>
          </cell>
          <cell r="E41">
            <v>13</v>
          </cell>
          <cell r="F41">
            <v>156</v>
          </cell>
          <cell r="G41">
            <v>294</v>
          </cell>
          <cell r="H41">
            <v>566</v>
          </cell>
          <cell r="I41">
            <v>566</v>
          </cell>
          <cell r="J41">
            <v>566</v>
          </cell>
          <cell r="K41">
            <v>566</v>
          </cell>
          <cell r="L41">
            <v>566</v>
          </cell>
          <cell r="M41">
            <v>566</v>
          </cell>
          <cell r="N41">
            <v>566</v>
          </cell>
        </row>
        <row r="42">
          <cell r="C42">
            <v>13112</v>
          </cell>
          <cell r="D42">
            <v>26734</v>
          </cell>
          <cell r="E42">
            <v>40417</v>
          </cell>
          <cell r="F42">
            <v>46997.599999999999</v>
          </cell>
          <cell r="G42">
            <v>51266.6</v>
          </cell>
          <cell r="H42">
            <v>55742.6</v>
          </cell>
          <cell r="I42">
            <v>53982.6</v>
          </cell>
          <cell r="J42">
            <v>58561.599999999999</v>
          </cell>
          <cell r="K42">
            <v>63185.599999999999</v>
          </cell>
          <cell r="L42">
            <v>68291.600000000006</v>
          </cell>
          <cell r="M42">
            <v>68291.600000000006</v>
          </cell>
          <cell r="N42">
            <v>68291.600000000006</v>
          </cell>
        </row>
        <row r="43">
          <cell r="C43">
            <v>345980</v>
          </cell>
          <cell r="D43">
            <v>697190</v>
          </cell>
          <cell r="E43">
            <v>1057777</v>
          </cell>
          <cell r="F43">
            <v>1354185.43</v>
          </cell>
          <cell r="G43">
            <v>1659257.43</v>
          </cell>
          <cell r="H43">
            <v>2015663.43</v>
          </cell>
          <cell r="I43">
            <v>2392364.4299999997</v>
          </cell>
          <cell r="J43">
            <v>2748913.8999999994</v>
          </cell>
          <cell r="K43">
            <v>3025884.8999999994</v>
          </cell>
          <cell r="L43">
            <v>3333947.2899999996</v>
          </cell>
          <cell r="M43">
            <v>3333947.2899999996</v>
          </cell>
          <cell r="N43">
            <v>3333947.2899999996</v>
          </cell>
        </row>
        <row r="44">
          <cell r="C44">
            <v>57912</v>
          </cell>
          <cell r="D44">
            <v>117994</v>
          </cell>
          <cell r="E44">
            <v>172780</v>
          </cell>
          <cell r="F44">
            <v>225110.52000000002</v>
          </cell>
          <cell r="G44">
            <v>277782.52</v>
          </cell>
          <cell r="H44">
            <v>330988.34000000003</v>
          </cell>
          <cell r="I44">
            <v>375189.34</v>
          </cell>
          <cell r="J44">
            <v>422381.34</v>
          </cell>
          <cell r="K44">
            <v>492473.23000000004</v>
          </cell>
          <cell r="L44">
            <v>550968.77</v>
          </cell>
          <cell r="M44">
            <v>550968.77</v>
          </cell>
          <cell r="N44">
            <v>550968.77</v>
          </cell>
        </row>
        <row r="45">
          <cell r="C45">
            <v>11577</v>
          </cell>
          <cell r="D45">
            <v>22825</v>
          </cell>
          <cell r="E45">
            <v>35107</v>
          </cell>
          <cell r="F45">
            <v>57375.79</v>
          </cell>
          <cell r="G45">
            <v>79481.790000000008</v>
          </cell>
          <cell r="H45">
            <v>92095.150000000009</v>
          </cell>
          <cell r="I45">
            <v>108615.15000000001</v>
          </cell>
          <cell r="J45">
            <v>119543.15000000001</v>
          </cell>
          <cell r="K45">
            <v>136044.82</v>
          </cell>
          <cell r="L45">
            <v>152541.12</v>
          </cell>
          <cell r="M45">
            <v>152541.12</v>
          </cell>
          <cell r="N45">
            <v>152541.12</v>
          </cell>
        </row>
        <row r="46">
          <cell r="C46">
            <v>69894</v>
          </cell>
          <cell r="D46">
            <v>111396</v>
          </cell>
          <cell r="E46">
            <v>241342</v>
          </cell>
          <cell r="F46">
            <v>292377.33999999997</v>
          </cell>
          <cell r="G46">
            <v>380080.33999999997</v>
          </cell>
          <cell r="H46">
            <v>437530</v>
          </cell>
          <cell r="I46">
            <v>487969</v>
          </cell>
          <cell r="J46">
            <v>599783</v>
          </cell>
          <cell r="K46">
            <v>707091.07</v>
          </cell>
          <cell r="L46">
            <v>798048.42999999993</v>
          </cell>
          <cell r="M46">
            <v>798048.42999999993</v>
          </cell>
          <cell r="N46">
            <v>798048.42999999993</v>
          </cell>
        </row>
        <row r="47">
          <cell r="C47">
            <v>-46367</v>
          </cell>
          <cell r="D47">
            <v>-94296</v>
          </cell>
          <cell r="E47">
            <v>-143210</v>
          </cell>
          <cell r="F47">
            <v>-207679</v>
          </cell>
          <cell r="G47">
            <v>-264544</v>
          </cell>
          <cell r="H47">
            <v>-356476</v>
          </cell>
          <cell r="I47">
            <v>-350680</v>
          </cell>
          <cell r="J47">
            <v>-359059</v>
          </cell>
          <cell r="K47">
            <v>-354720.7</v>
          </cell>
          <cell r="L47">
            <v>-396180.5299999998</v>
          </cell>
          <cell r="M47">
            <v>-444797</v>
          </cell>
          <cell r="N47">
            <v>-444797</v>
          </cell>
        </row>
        <row r="48">
          <cell r="C48">
            <v>498475</v>
          </cell>
          <cell r="D48">
            <v>976139</v>
          </cell>
          <cell r="E48">
            <v>1547436</v>
          </cell>
          <cell r="F48">
            <v>1976202.6800000002</v>
          </cell>
          <cell r="G48">
            <v>2448877.6800000002</v>
          </cell>
          <cell r="H48">
            <v>2933300.52</v>
          </cell>
          <cell r="I48">
            <v>3419401.5199999996</v>
          </cell>
          <cell r="J48">
            <v>3954140.9899999993</v>
          </cell>
          <cell r="K48">
            <v>4429433.6199999992</v>
          </cell>
          <cell r="L48">
            <v>4910431.21</v>
          </cell>
          <cell r="M48">
            <v>4910431.21</v>
          </cell>
          <cell r="N48">
            <v>4910431.21</v>
          </cell>
        </row>
        <row r="49">
          <cell r="C49">
            <v>-477512</v>
          </cell>
          <cell r="D49">
            <v>-933728</v>
          </cell>
          <cell r="E49">
            <v>-1484062</v>
          </cell>
          <cell r="F49">
            <v>-1889650.6800000002</v>
          </cell>
          <cell r="G49">
            <v>-2340899.6800000002</v>
          </cell>
          <cell r="H49">
            <v>-2804214.52</v>
          </cell>
          <cell r="I49">
            <v>-3266334.5199999996</v>
          </cell>
          <cell r="J49">
            <v>-3751065.9899999993</v>
          </cell>
          <cell r="K49">
            <v>-4196336.6199999992</v>
          </cell>
          <cell r="L49">
            <v>-4650369.21</v>
          </cell>
          <cell r="M49">
            <v>-4650369.21</v>
          </cell>
          <cell r="N49">
            <v>-4390307.21</v>
          </cell>
        </row>
        <row r="50">
          <cell r="C50">
            <v>-49798</v>
          </cell>
          <cell r="D50">
            <v>-76144</v>
          </cell>
          <cell r="E50">
            <v>-126935</v>
          </cell>
          <cell r="F50">
            <v>-162602.33000000002</v>
          </cell>
          <cell r="G50">
            <v>-206711.33000000002</v>
          </cell>
          <cell r="H50">
            <v>-673170.33000000007</v>
          </cell>
          <cell r="I50">
            <v>-730458.59000000008</v>
          </cell>
          <cell r="J50">
            <v>-765423.59000000008</v>
          </cell>
          <cell r="K50">
            <v>-800862.59000000008</v>
          </cell>
          <cell r="L50">
            <v>-1036351.5900000001</v>
          </cell>
          <cell r="M50">
            <v>-1036351.5900000001</v>
          </cell>
          <cell r="N50">
            <v>-1036351.5900000001</v>
          </cell>
        </row>
        <row r="51">
          <cell r="C51">
            <v>-53187</v>
          </cell>
          <cell r="D51">
            <v>-106374</v>
          </cell>
          <cell r="E51">
            <v>-159561</v>
          </cell>
          <cell r="F51">
            <v>-212748</v>
          </cell>
          <cell r="G51">
            <v>-265935</v>
          </cell>
          <cell r="H51">
            <v>-319122</v>
          </cell>
          <cell r="I51">
            <v>-372309</v>
          </cell>
          <cell r="J51">
            <v>-425496</v>
          </cell>
          <cell r="K51">
            <v>-478683</v>
          </cell>
          <cell r="L51">
            <v>-531870</v>
          </cell>
          <cell r="M51">
            <v>-585057</v>
          </cell>
          <cell r="N51">
            <v>-638244</v>
          </cell>
        </row>
        <row r="55">
          <cell r="C55">
            <v>0</v>
          </cell>
          <cell r="D55">
            <v>0</v>
          </cell>
          <cell r="E55">
            <v>0</v>
          </cell>
          <cell r="F55">
            <v>0</v>
          </cell>
          <cell r="G55">
            <v>0</v>
          </cell>
          <cell r="H55">
            <v>0</v>
          </cell>
          <cell r="I55">
            <v>0</v>
          </cell>
          <cell r="J55">
            <v>0</v>
          </cell>
          <cell r="K55">
            <v>0</v>
          </cell>
          <cell r="L55">
            <v>0</v>
          </cell>
          <cell r="M55">
            <v>0</v>
          </cell>
          <cell r="N55">
            <v>0</v>
          </cell>
        </row>
        <row r="58">
          <cell r="C58">
            <v>0</v>
          </cell>
          <cell r="D58">
            <v>0</v>
          </cell>
          <cell r="E58">
            <v>0</v>
          </cell>
          <cell r="F58">
            <v>0</v>
          </cell>
          <cell r="G58">
            <v>0</v>
          </cell>
          <cell r="H58">
            <v>0</v>
          </cell>
          <cell r="I58">
            <v>0</v>
          </cell>
          <cell r="J58">
            <v>0</v>
          </cell>
          <cell r="K58">
            <v>0</v>
          </cell>
          <cell r="L58">
            <v>0</v>
          </cell>
          <cell r="M58">
            <v>0</v>
          </cell>
          <cell r="N58">
            <v>0</v>
          </cell>
        </row>
        <row r="61">
          <cell r="C61">
            <v>0</v>
          </cell>
          <cell r="D61">
            <v>0</v>
          </cell>
          <cell r="E61">
            <v>0</v>
          </cell>
          <cell r="F61">
            <v>0</v>
          </cell>
          <cell r="G61">
            <v>0</v>
          </cell>
          <cell r="H61">
            <v>0</v>
          </cell>
          <cell r="I61">
            <v>0</v>
          </cell>
          <cell r="J61">
            <v>0</v>
          </cell>
          <cell r="K61">
            <v>0</v>
          </cell>
          <cell r="L61">
            <v>0</v>
          </cell>
          <cell r="M61">
            <v>0</v>
          </cell>
          <cell r="N61">
            <v>0</v>
          </cell>
        </row>
        <row r="66">
          <cell r="C66">
            <v>0</v>
          </cell>
          <cell r="D66">
            <v>0</v>
          </cell>
          <cell r="E66">
            <v>0</v>
          </cell>
          <cell r="F66">
            <v>0</v>
          </cell>
          <cell r="G66">
            <v>0</v>
          </cell>
          <cell r="H66">
            <v>0</v>
          </cell>
          <cell r="I66">
            <v>0</v>
          </cell>
          <cell r="J66">
            <v>0</v>
          </cell>
          <cell r="K66">
            <v>0</v>
          </cell>
          <cell r="L66">
            <v>0</v>
          </cell>
          <cell r="M66">
            <v>0</v>
          </cell>
          <cell r="N66">
            <v>0</v>
          </cell>
        </row>
        <row r="72">
          <cell r="C72">
            <v>0</v>
          </cell>
          <cell r="D72">
            <v>0</v>
          </cell>
          <cell r="E72">
            <v>0</v>
          </cell>
          <cell r="F72">
            <v>0</v>
          </cell>
          <cell r="G72">
            <v>0</v>
          </cell>
          <cell r="H72">
            <v>0</v>
          </cell>
          <cell r="I72">
            <v>0</v>
          </cell>
          <cell r="J72">
            <v>0</v>
          </cell>
          <cell r="K72">
            <v>0</v>
          </cell>
          <cell r="L72">
            <v>0</v>
          </cell>
          <cell r="M72">
            <v>0</v>
          </cell>
          <cell r="N72">
            <v>0</v>
          </cell>
        </row>
        <row r="75">
          <cell r="C75">
            <v>0</v>
          </cell>
          <cell r="D75">
            <v>0</v>
          </cell>
          <cell r="E75">
            <v>0</v>
          </cell>
          <cell r="F75">
            <v>0</v>
          </cell>
          <cell r="G75">
            <v>0</v>
          </cell>
          <cell r="H75">
            <v>0</v>
          </cell>
          <cell r="I75">
            <v>0</v>
          </cell>
          <cell r="J75">
            <v>0</v>
          </cell>
          <cell r="K75">
            <v>0</v>
          </cell>
          <cell r="L75">
            <v>0</v>
          </cell>
          <cell r="M75">
            <v>0</v>
          </cell>
          <cell r="N75">
            <v>0</v>
          </cell>
        </row>
        <row r="77">
          <cell r="C77">
            <v>5144</v>
          </cell>
          <cell r="D77">
            <v>5459</v>
          </cell>
          <cell r="E77">
            <v>5144</v>
          </cell>
          <cell r="F77">
            <v>5826</v>
          </cell>
          <cell r="G77">
            <v>5453</v>
          </cell>
          <cell r="H77">
            <v>5400</v>
          </cell>
          <cell r="I77">
            <v>7864</v>
          </cell>
          <cell r="J77">
            <v>7864</v>
          </cell>
          <cell r="K77">
            <v>7864</v>
          </cell>
          <cell r="L77">
            <v>7864</v>
          </cell>
          <cell r="M77">
            <v>0</v>
          </cell>
          <cell r="N77">
            <v>0</v>
          </cell>
        </row>
        <row r="78">
          <cell r="C78">
            <v>15819</v>
          </cell>
          <cell r="D78">
            <v>15989</v>
          </cell>
          <cell r="E78">
            <v>15819</v>
          </cell>
          <cell r="F78">
            <v>17352</v>
          </cell>
          <cell r="G78">
            <v>15973</v>
          </cell>
          <cell r="H78">
            <v>15708</v>
          </cell>
          <cell r="I78">
            <v>16117</v>
          </cell>
          <cell r="J78">
            <v>16118</v>
          </cell>
          <cell r="K78">
            <v>16447</v>
          </cell>
          <cell r="L78">
            <v>12495</v>
          </cell>
          <cell r="M78">
            <v>0</v>
          </cell>
          <cell r="N78">
            <v>0</v>
          </cell>
        </row>
        <row r="79">
          <cell r="C79">
            <v>0</v>
          </cell>
          <cell r="D79">
            <v>0</v>
          </cell>
          <cell r="E79">
            <v>0</v>
          </cell>
          <cell r="F79">
            <v>0</v>
          </cell>
          <cell r="G79">
            <v>0</v>
          </cell>
          <cell r="H79">
            <v>0</v>
          </cell>
          <cell r="I79">
            <v>0</v>
          </cell>
          <cell r="J79">
            <v>26026</v>
          </cell>
          <cell r="K79">
            <v>5711</v>
          </cell>
          <cell r="L79">
            <v>6606</v>
          </cell>
          <cell r="M79">
            <v>0</v>
          </cell>
          <cell r="N79">
            <v>0</v>
          </cell>
        </row>
        <row r="80">
          <cell r="C80">
            <v>20963</v>
          </cell>
          <cell r="D80">
            <v>21448</v>
          </cell>
          <cell r="E80">
            <v>20963</v>
          </cell>
          <cell r="F80">
            <v>23178</v>
          </cell>
          <cell r="G80">
            <v>21426</v>
          </cell>
          <cell r="H80">
            <v>21108</v>
          </cell>
          <cell r="I80">
            <v>23981</v>
          </cell>
          <cell r="J80">
            <v>50008</v>
          </cell>
          <cell r="K80">
            <v>30022</v>
          </cell>
          <cell r="L80">
            <v>26965</v>
          </cell>
          <cell r="M80">
            <v>0</v>
          </cell>
        </row>
        <row r="81">
          <cell r="C81">
            <v>20963</v>
          </cell>
          <cell r="D81">
            <v>21448</v>
          </cell>
          <cell r="E81">
            <v>20963</v>
          </cell>
          <cell r="F81">
            <v>23178</v>
          </cell>
          <cell r="G81">
            <v>21426</v>
          </cell>
          <cell r="H81">
            <v>21108</v>
          </cell>
          <cell r="I81">
            <v>23981</v>
          </cell>
          <cell r="J81">
            <v>50008</v>
          </cell>
          <cell r="K81">
            <v>30022</v>
          </cell>
          <cell r="L81">
            <v>26965</v>
          </cell>
          <cell r="M81">
            <v>0</v>
          </cell>
        </row>
        <row r="85">
          <cell r="C85">
            <v>0</v>
          </cell>
          <cell r="D85">
            <v>0</v>
          </cell>
          <cell r="E85">
            <v>0</v>
          </cell>
          <cell r="F85">
            <v>0</v>
          </cell>
          <cell r="G85">
            <v>0</v>
          </cell>
          <cell r="H85">
            <v>0</v>
          </cell>
          <cell r="I85">
            <v>0</v>
          </cell>
          <cell r="J85">
            <v>0</v>
          </cell>
          <cell r="K85">
            <v>0</v>
          </cell>
          <cell r="L85">
            <v>0</v>
          </cell>
          <cell r="M85">
            <v>0</v>
          </cell>
          <cell r="N85">
            <v>0</v>
          </cell>
        </row>
        <row r="88">
          <cell r="C88">
            <v>0</v>
          </cell>
          <cell r="D88">
            <v>0</v>
          </cell>
          <cell r="E88">
            <v>0</v>
          </cell>
          <cell r="F88">
            <v>0</v>
          </cell>
          <cell r="G88">
            <v>0</v>
          </cell>
          <cell r="H88">
            <v>0</v>
          </cell>
          <cell r="I88">
            <v>0</v>
          </cell>
          <cell r="J88">
            <v>0</v>
          </cell>
          <cell r="K88">
            <v>0</v>
          </cell>
          <cell r="L88">
            <v>0</v>
          </cell>
          <cell r="M88">
            <v>0</v>
          </cell>
          <cell r="N88">
            <v>0</v>
          </cell>
        </row>
        <row r="93">
          <cell r="C93">
            <v>0</v>
          </cell>
          <cell r="D93">
            <v>0</v>
          </cell>
          <cell r="E93">
            <v>0</v>
          </cell>
          <cell r="F93">
            <v>0</v>
          </cell>
          <cell r="G93">
            <v>0</v>
          </cell>
          <cell r="H93">
            <v>0</v>
          </cell>
          <cell r="I93">
            <v>0</v>
          </cell>
          <cell r="J93">
            <v>0</v>
          </cell>
          <cell r="K93">
            <v>0</v>
          </cell>
          <cell r="L93">
            <v>0</v>
          </cell>
          <cell r="M93">
            <v>0</v>
          </cell>
          <cell r="N93">
            <v>0</v>
          </cell>
        </row>
        <row r="101">
          <cell r="C101">
            <v>0</v>
          </cell>
          <cell r="D101">
            <v>0</v>
          </cell>
          <cell r="E101">
            <v>0</v>
          </cell>
          <cell r="F101">
            <v>0</v>
          </cell>
          <cell r="G101">
            <v>0</v>
          </cell>
          <cell r="H101">
            <v>0</v>
          </cell>
          <cell r="I101">
            <v>0</v>
          </cell>
          <cell r="J101">
            <v>0</v>
          </cell>
          <cell r="K101">
            <v>0</v>
          </cell>
          <cell r="L101">
            <v>0</v>
          </cell>
          <cell r="M101">
            <v>0</v>
          </cell>
          <cell r="N101">
            <v>0</v>
          </cell>
        </row>
        <row r="104">
          <cell r="C104">
            <v>0</v>
          </cell>
          <cell r="D104">
            <v>0</v>
          </cell>
          <cell r="E104">
            <v>0</v>
          </cell>
          <cell r="F104">
            <v>0</v>
          </cell>
          <cell r="G104">
            <v>0</v>
          </cell>
          <cell r="H104">
            <v>0</v>
          </cell>
          <cell r="I104">
            <v>0</v>
          </cell>
          <cell r="J104">
            <v>0</v>
          </cell>
          <cell r="K104">
            <v>0</v>
          </cell>
          <cell r="L104">
            <v>0</v>
          </cell>
          <cell r="M104">
            <v>0</v>
          </cell>
          <cell r="N104">
            <v>0</v>
          </cell>
        </row>
        <row r="109">
          <cell r="C109">
            <v>0</v>
          </cell>
          <cell r="D109">
            <v>0</v>
          </cell>
          <cell r="E109">
            <v>0</v>
          </cell>
          <cell r="F109">
            <v>0</v>
          </cell>
          <cell r="G109">
            <v>0</v>
          </cell>
          <cell r="H109">
            <v>0</v>
          </cell>
          <cell r="I109">
            <v>0</v>
          </cell>
          <cell r="J109">
            <v>0</v>
          </cell>
          <cell r="K109">
            <v>0</v>
          </cell>
          <cell r="L109">
            <v>0</v>
          </cell>
          <cell r="M109">
            <v>0</v>
          </cell>
          <cell r="N109">
            <v>0</v>
          </cell>
        </row>
        <row r="110">
          <cell r="C110">
            <v>0</v>
          </cell>
          <cell r="D110">
            <v>0</v>
          </cell>
          <cell r="E110">
            <v>0</v>
          </cell>
          <cell r="F110">
            <v>0</v>
          </cell>
          <cell r="G110">
            <v>0</v>
          </cell>
          <cell r="H110">
            <v>0</v>
          </cell>
          <cell r="I110">
            <v>0</v>
          </cell>
          <cell r="J110">
            <v>0</v>
          </cell>
          <cell r="K110">
            <v>0</v>
          </cell>
          <cell r="L110">
            <v>0</v>
          </cell>
          <cell r="M110">
            <v>0</v>
          </cell>
          <cell r="N110">
            <v>0</v>
          </cell>
        </row>
        <row r="111">
          <cell r="C111">
            <v>20963</v>
          </cell>
          <cell r="D111">
            <v>21448</v>
          </cell>
          <cell r="E111">
            <v>20963</v>
          </cell>
          <cell r="F111">
            <v>23178</v>
          </cell>
          <cell r="G111">
            <v>21426</v>
          </cell>
          <cell r="H111">
            <v>21108</v>
          </cell>
          <cell r="I111">
            <v>23981</v>
          </cell>
          <cell r="J111">
            <v>50008</v>
          </cell>
          <cell r="K111">
            <v>30022</v>
          </cell>
          <cell r="L111">
            <v>26965</v>
          </cell>
          <cell r="M111">
            <v>0</v>
          </cell>
          <cell r="N111">
            <v>260062</v>
          </cell>
        </row>
        <row r="115">
          <cell r="C115">
            <v>0</v>
          </cell>
          <cell r="D115">
            <v>0</v>
          </cell>
          <cell r="E115">
            <v>0</v>
          </cell>
          <cell r="F115">
            <v>0</v>
          </cell>
          <cell r="G115">
            <v>0</v>
          </cell>
          <cell r="H115">
            <v>0</v>
          </cell>
          <cell r="I115">
            <v>0</v>
          </cell>
          <cell r="J115">
            <v>0</v>
          </cell>
          <cell r="K115">
            <v>0</v>
          </cell>
          <cell r="L115">
            <v>0</v>
          </cell>
          <cell r="M115">
            <v>0</v>
          </cell>
          <cell r="N115">
            <v>0</v>
          </cell>
        </row>
        <row r="116">
          <cell r="C116">
            <v>0</v>
          </cell>
          <cell r="D116">
            <v>0</v>
          </cell>
          <cell r="E116">
            <v>0</v>
          </cell>
          <cell r="F116">
            <v>0</v>
          </cell>
          <cell r="G116">
            <v>0</v>
          </cell>
          <cell r="H116">
            <v>0</v>
          </cell>
          <cell r="I116">
            <v>0</v>
          </cell>
          <cell r="J116">
            <v>0</v>
          </cell>
          <cell r="K116">
            <v>0</v>
          </cell>
          <cell r="L116">
            <v>0</v>
          </cell>
          <cell r="M116">
            <v>0</v>
          </cell>
          <cell r="N116">
            <v>0</v>
          </cell>
        </row>
        <row r="117">
          <cell r="C117">
            <v>0</v>
          </cell>
          <cell r="D117">
            <v>0</v>
          </cell>
          <cell r="E117">
            <v>0</v>
          </cell>
          <cell r="F117">
            <v>0</v>
          </cell>
          <cell r="G117">
            <v>0</v>
          </cell>
          <cell r="H117">
            <v>0</v>
          </cell>
          <cell r="I117">
            <v>0</v>
          </cell>
          <cell r="J117">
            <v>0</v>
          </cell>
          <cell r="K117">
            <v>0</v>
          </cell>
          <cell r="L117">
            <v>0</v>
          </cell>
          <cell r="M117">
            <v>0</v>
          </cell>
          <cell r="N117">
            <v>0</v>
          </cell>
        </row>
        <row r="118">
          <cell r="C118">
            <v>0</v>
          </cell>
          <cell r="D118">
            <v>0</v>
          </cell>
          <cell r="E118">
            <v>0</v>
          </cell>
          <cell r="F118">
            <v>0</v>
          </cell>
          <cell r="G118">
            <v>0</v>
          </cell>
          <cell r="H118">
            <v>0</v>
          </cell>
          <cell r="I118">
            <v>0</v>
          </cell>
          <cell r="J118">
            <v>3677</v>
          </cell>
          <cell r="K118">
            <v>-722</v>
          </cell>
          <cell r="L118">
            <v>1880</v>
          </cell>
          <cell r="M118">
            <v>0</v>
          </cell>
          <cell r="N118">
            <v>0</v>
          </cell>
        </row>
        <row r="119">
          <cell r="C119">
            <v>0</v>
          </cell>
          <cell r="D119">
            <v>0</v>
          </cell>
          <cell r="E119">
            <v>0</v>
          </cell>
          <cell r="F119">
            <v>0</v>
          </cell>
          <cell r="G119">
            <v>715</v>
          </cell>
          <cell r="H119">
            <v>0</v>
          </cell>
          <cell r="I119">
            <v>0</v>
          </cell>
          <cell r="J119">
            <v>0</v>
          </cell>
          <cell r="K119">
            <v>518</v>
          </cell>
          <cell r="L119">
            <v>0</v>
          </cell>
          <cell r="M119">
            <v>0</v>
          </cell>
          <cell r="N119">
            <v>0</v>
          </cell>
        </row>
        <row r="120">
          <cell r="C120">
            <v>0</v>
          </cell>
          <cell r="D120">
            <v>0</v>
          </cell>
          <cell r="E120">
            <v>0</v>
          </cell>
          <cell r="F120">
            <v>0</v>
          </cell>
          <cell r="G120">
            <v>0</v>
          </cell>
          <cell r="H120">
            <v>0</v>
          </cell>
          <cell r="I120">
            <v>0</v>
          </cell>
          <cell r="J120">
            <v>0</v>
          </cell>
          <cell r="K120">
            <v>0</v>
          </cell>
          <cell r="L120">
            <v>0</v>
          </cell>
          <cell r="M120">
            <v>0</v>
          </cell>
          <cell r="N120">
            <v>0</v>
          </cell>
        </row>
        <row r="121">
          <cell r="C121">
            <v>0</v>
          </cell>
          <cell r="D121">
            <v>0</v>
          </cell>
          <cell r="E121">
            <v>0</v>
          </cell>
          <cell r="F121">
            <v>0</v>
          </cell>
          <cell r="G121">
            <v>715</v>
          </cell>
          <cell r="H121">
            <v>0</v>
          </cell>
          <cell r="I121">
            <v>0</v>
          </cell>
          <cell r="J121">
            <v>3677</v>
          </cell>
          <cell r="K121">
            <v>-204</v>
          </cell>
          <cell r="L121">
            <v>1880</v>
          </cell>
          <cell r="M121">
            <v>0</v>
          </cell>
          <cell r="N121">
            <v>0</v>
          </cell>
        </row>
        <row r="123">
          <cell r="C123">
            <v>0</v>
          </cell>
          <cell r="D123">
            <v>0</v>
          </cell>
          <cell r="E123">
            <v>13</v>
          </cell>
          <cell r="F123">
            <v>143</v>
          </cell>
          <cell r="G123">
            <v>138</v>
          </cell>
          <cell r="H123">
            <v>272</v>
          </cell>
          <cell r="I123">
            <v>0</v>
          </cell>
          <cell r="J123">
            <v>0</v>
          </cell>
          <cell r="K123">
            <v>0</v>
          </cell>
          <cell r="L123">
            <v>0</v>
          </cell>
          <cell r="M123">
            <v>0</v>
          </cell>
          <cell r="N123">
            <v>0</v>
          </cell>
        </row>
        <row r="124">
          <cell r="C124">
            <v>0</v>
          </cell>
          <cell r="D124">
            <v>0</v>
          </cell>
          <cell r="E124">
            <v>0</v>
          </cell>
          <cell r="F124">
            <v>0</v>
          </cell>
          <cell r="G124">
            <v>0</v>
          </cell>
          <cell r="H124">
            <v>0</v>
          </cell>
          <cell r="I124">
            <v>0</v>
          </cell>
          <cell r="J124">
            <v>0</v>
          </cell>
          <cell r="K124">
            <v>0</v>
          </cell>
          <cell r="L124">
            <v>0</v>
          </cell>
          <cell r="M124">
            <v>0</v>
          </cell>
          <cell r="N124">
            <v>0</v>
          </cell>
        </row>
        <row r="125">
          <cell r="C125">
            <v>0</v>
          </cell>
          <cell r="D125">
            <v>0</v>
          </cell>
          <cell r="E125">
            <v>0</v>
          </cell>
          <cell r="F125">
            <v>0</v>
          </cell>
          <cell r="G125">
            <v>0</v>
          </cell>
          <cell r="H125">
            <v>0</v>
          </cell>
          <cell r="I125">
            <v>0</v>
          </cell>
          <cell r="J125">
            <v>0</v>
          </cell>
          <cell r="K125">
            <v>0</v>
          </cell>
          <cell r="L125">
            <v>0</v>
          </cell>
          <cell r="M125">
            <v>0</v>
          </cell>
          <cell r="N125">
            <v>0</v>
          </cell>
        </row>
        <row r="126">
          <cell r="C126">
            <v>0</v>
          </cell>
          <cell r="D126">
            <v>0</v>
          </cell>
          <cell r="E126">
            <v>13</v>
          </cell>
          <cell r="F126">
            <v>143</v>
          </cell>
          <cell r="G126">
            <v>138</v>
          </cell>
          <cell r="H126">
            <v>272</v>
          </cell>
          <cell r="I126">
            <v>0</v>
          </cell>
          <cell r="J126">
            <v>0</v>
          </cell>
          <cell r="K126">
            <v>0</v>
          </cell>
          <cell r="L126">
            <v>0</v>
          </cell>
          <cell r="M126">
            <v>0</v>
          </cell>
          <cell r="N126">
            <v>0</v>
          </cell>
        </row>
        <row r="128">
          <cell r="C128">
            <v>12500</v>
          </cell>
          <cell r="D128">
            <v>12500</v>
          </cell>
          <cell r="E128">
            <v>12500</v>
          </cell>
          <cell r="F128">
            <v>4167</v>
          </cell>
          <cell r="G128">
            <v>4167</v>
          </cell>
          <cell r="H128">
            <v>4164</v>
          </cell>
          <cell r="I128">
            <v>-4165</v>
          </cell>
          <cell r="J128">
            <v>4167</v>
          </cell>
          <cell r="K128">
            <v>4167</v>
          </cell>
          <cell r="L128">
            <v>4167</v>
          </cell>
          <cell r="M128">
            <v>0</v>
          </cell>
          <cell r="N128">
            <v>0</v>
          </cell>
        </row>
        <row r="129">
          <cell r="C129">
            <v>612</v>
          </cell>
          <cell r="D129">
            <v>1122</v>
          </cell>
          <cell r="E129">
            <v>1183</v>
          </cell>
          <cell r="F129">
            <v>2413.6</v>
          </cell>
          <cell r="G129">
            <v>102</v>
          </cell>
          <cell r="H129">
            <v>312</v>
          </cell>
          <cell r="I129">
            <v>2405</v>
          </cell>
          <cell r="J129">
            <v>412</v>
          </cell>
          <cell r="K129">
            <v>457</v>
          </cell>
          <cell r="L129">
            <v>939</v>
          </cell>
          <cell r="M129">
            <v>0</v>
          </cell>
          <cell r="N129">
            <v>0</v>
          </cell>
        </row>
        <row r="130">
          <cell r="C130">
            <v>13112</v>
          </cell>
          <cell r="D130">
            <v>13622</v>
          </cell>
          <cell r="E130">
            <v>13683</v>
          </cell>
          <cell r="F130">
            <v>6580.6</v>
          </cell>
          <cell r="G130">
            <v>4269</v>
          </cell>
          <cell r="H130">
            <v>4476</v>
          </cell>
          <cell r="I130">
            <v>-1760</v>
          </cell>
          <cell r="J130">
            <v>4579</v>
          </cell>
          <cell r="K130">
            <v>4624</v>
          </cell>
          <cell r="L130">
            <v>5106</v>
          </cell>
          <cell r="M130">
            <v>0</v>
          </cell>
          <cell r="N130">
            <v>0</v>
          </cell>
        </row>
        <row r="132">
          <cell r="C132">
            <v>191778</v>
          </cell>
          <cell r="D132">
            <v>203395</v>
          </cell>
          <cell r="E132">
            <v>190744</v>
          </cell>
          <cell r="F132">
            <v>166835.24</v>
          </cell>
          <cell r="G132">
            <v>169727</v>
          </cell>
          <cell r="H132">
            <v>208590</v>
          </cell>
          <cell r="I132">
            <v>194646</v>
          </cell>
          <cell r="J132">
            <v>195152</v>
          </cell>
          <cell r="K132">
            <v>186727</v>
          </cell>
          <cell r="L132">
            <v>168424.52</v>
          </cell>
          <cell r="M132">
            <v>0</v>
          </cell>
          <cell r="N132">
            <v>0</v>
          </cell>
        </row>
        <row r="133">
          <cell r="C133">
            <v>2409</v>
          </cell>
          <cell r="D133">
            <v>466</v>
          </cell>
          <cell r="E133">
            <v>1587</v>
          </cell>
          <cell r="F133">
            <v>-4351.66</v>
          </cell>
          <cell r="G133">
            <v>3185</v>
          </cell>
          <cell r="H133">
            <v>1919</v>
          </cell>
          <cell r="I133">
            <v>8315</v>
          </cell>
          <cell r="J133">
            <v>667</v>
          </cell>
          <cell r="K133">
            <v>3270</v>
          </cell>
          <cell r="L133">
            <v>22913.67</v>
          </cell>
          <cell r="M133">
            <v>0</v>
          </cell>
          <cell r="N133">
            <v>0</v>
          </cell>
        </row>
        <row r="134">
          <cell r="C134">
            <v>25000</v>
          </cell>
          <cell r="D134">
            <v>25000</v>
          </cell>
          <cell r="E134">
            <v>25000</v>
          </cell>
          <cell r="F134">
            <v>25000</v>
          </cell>
          <cell r="G134">
            <v>25000</v>
          </cell>
          <cell r="H134">
            <v>25000</v>
          </cell>
          <cell r="I134">
            <v>25000</v>
          </cell>
          <cell r="J134">
            <v>25000</v>
          </cell>
          <cell r="K134">
            <v>25000</v>
          </cell>
          <cell r="L134">
            <v>26877.58</v>
          </cell>
          <cell r="M134">
            <v>0</v>
          </cell>
          <cell r="N134">
            <v>0</v>
          </cell>
        </row>
        <row r="135">
          <cell r="C135">
            <v>27934</v>
          </cell>
          <cell r="D135">
            <v>26395</v>
          </cell>
          <cell r="E135">
            <v>30691</v>
          </cell>
          <cell r="F135">
            <v>20695.700000000012</v>
          </cell>
          <cell r="G135">
            <v>27102</v>
          </cell>
          <cell r="H135">
            <v>28397</v>
          </cell>
          <cell r="I135">
            <v>43039</v>
          </cell>
          <cell r="J135">
            <v>25890</v>
          </cell>
          <cell r="K135">
            <v>25906</v>
          </cell>
          <cell r="L135">
            <v>44675.8</v>
          </cell>
          <cell r="M135">
            <v>0</v>
          </cell>
          <cell r="N135">
            <v>0</v>
          </cell>
        </row>
        <row r="136">
          <cell r="C136">
            <v>42056</v>
          </cell>
          <cell r="D136">
            <v>42668</v>
          </cell>
          <cell r="E136">
            <v>42668</v>
          </cell>
          <cell r="F136">
            <v>50625.84</v>
          </cell>
          <cell r="G136">
            <v>45084</v>
          </cell>
          <cell r="H136">
            <v>42347</v>
          </cell>
          <cell r="I136">
            <v>46161</v>
          </cell>
          <cell r="J136">
            <v>44431</v>
          </cell>
          <cell r="K136">
            <v>44431</v>
          </cell>
          <cell r="L136">
            <v>25000</v>
          </cell>
          <cell r="M136">
            <v>0</v>
          </cell>
          <cell r="N136">
            <v>0</v>
          </cell>
        </row>
        <row r="137">
          <cell r="C137">
            <v>37781</v>
          </cell>
          <cell r="D137">
            <v>37145</v>
          </cell>
          <cell r="E137">
            <v>43465</v>
          </cell>
          <cell r="F137">
            <v>29218.25</v>
          </cell>
          <cell r="G137">
            <v>33132</v>
          </cell>
          <cell r="H137">
            <v>34717</v>
          </cell>
          <cell r="I137">
            <v>44744</v>
          </cell>
          <cell r="J137">
            <v>53811</v>
          </cell>
          <cell r="K137">
            <v>-25187</v>
          </cell>
          <cell r="L137">
            <v>33143.32</v>
          </cell>
          <cell r="M137">
            <v>0</v>
          </cell>
          <cell r="N137">
            <v>0</v>
          </cell>
        </row>
        <row r="138">
          <cell r="C138">
            <v>5334</v>
          </cell>
          <cell r="D138">
            <v>2617</v>
          </cell>
          <cell r="E138">
            <v>8149</v>
          </cell>
          <cell r="F138">
            <v>-12280</v>
          </cell>
          <cell r="G138">
            <v>0</v>
          </cell>
          <cell r="H138">
            <v>612</v>
          </cell>
          <cell r="I138">
            <v>0</v>
          </cell>
          <cell r="J138">
            <v>294</v>
          </cell>
          <cell r="K138">
            <v>5022</v>
          </cell>
          <cell r="L138">
            <v>528</v>
          </cell>
          <cell r="M138">
            <v>0</v>
          </cell>
          <cell r="N138">
            <v>0</v>
          </cell>
        </row>
        <row r="139">
          <cell r="C139">
            <v>847</v>
          </cell>
          <cell r="D139">
            <v>2184</v>
          </cell>
          <cell r="E139">
            <v>6005</v>
          </cell>
          <cell r="F139">
            <v>7869</v>
          </cell>
          <cell r="G139">
            <v>3270</v>
          </cell>
          <cell r="H139">
            <v>360</v>
          </cell>
          <cell r="I139">
            <v>3693</v>
          </cell>
          <cell r="J139">
            <v>59</v>
          </cell>
          <cell r="K139">
            <v>0</v>
          </cell>
          <cell r="L139">
            <v>87.5</v>
          </cell>
          <cell r="M139">
            <v>0</v>
          </cell>
          <cell r="N139">
            <v>0</v>
          </cell>
        </row>
        <row r="140">
          <cell r="C140">
            <v>0</v>
          </cell>
          <cell r="D140">
            <v>0</v>
          </cell>
          <cell r="E140">
            <v>896</v>
          </cell>
          <cell r="F140">
            <v>0</v>
          </cell>
          <cell r="G140">
            <v>100</v>
          </cell>
          <cell r="H140">
            <v>0</v>
          </cell>
          <cell r="I140">
            <v>0</v>
          </cell>
          <cell r="J140">
            <v>0</v>
          </cell>
          <cell r="K140">
            <v>0</v>
          </cell>
          <cell r="L140">
            <v>0</v>
          </cell>
          <cell r="M140">
            <v>0</v>
          </cell>
          <cell r="N140">
            <v>0</v>
          </cell>
        </row>
        <row r="141">
          <cell r="C141">
            <v>12841</v>
          </cell>
          <cell r="D141">
            <v>11340</v>
          </cell>
          <cell r="E141">
            <v>11382</v>
          </cell>
          <cell r="F141">
            <v>12796.06</v>
          </cell>
          <cell r="G141">
            <v>12532</v>
          </cell>
          <cell r="H141">
            <v>15484</v>
          </cell>
          <cell r="I141">
            <v>14488</v>
          </cell>
          <cell r="J141">
            <v>13600</v>
          </cell>
          <cell r="K141">
            <v>14402</v>
          </cell>
          <cell r="L141">
            <v>16046</v>
          </cell>
          <cell r="M141">
            <v>0</v>
          </cell>
          <cell r="N141">
            <v>0</v>
          </cell>
        </row>
        <row r="142">
          <cell r="C142">
            <v>0</v>
          </cell>
          <cell r="D142">
            <v>0</v>
          </cell>
          <cell r="E142">
            <v>0</v>
          </cell>
          <cell r="F142">
            <v>0</v>
          </cell>
          <cell r="G142">
            <v>-14060</v>
          </cell>
          <cell r="H142">
            <v>-1020</v>
          </cell>
          <cell r="I142">
            <v>-3385</v>
          </cell>
          <cell r="J142">
            <v>-2354.5300000000007</v>
          </cell>
          <cell r="K142">
            <v>-2600</v>
          </cell>
          <cell r="L142">
            <v>-29634</v>
          </cell>
          <cell r="M142">
            <v>0</v>
          </cell>
          <cell r="N142">
            <v>0</v>
          </cell>
        </row>
        <row r="143">
          <cell r="C143">
            <v>345980</v>
          </cell>
          <cell r="D143">
            <v>351210</v>
          </cell>
          <cell r="E143">
            <v>360587</v>
          </cell>
          <cell r="F143">
            <v>296408.43</v>
          </cell>
          <cell r="G143">
            <v>305072</v>
          </cell>
          <cell r="H143">
            <v>356406</v>
          </cell>
          <cell r="I143">
            <v>376701</v>
          </cell>
          <cell r="J143">
            <v>356549.47</v>
          </cell>
          <cell r="K143">
            <v>276971</v>
          </cell>
          <cell r="L143">
            <v>308062.39</v>
          </cell>
          <cell r="M143">
            <v>0</v>
          </cell>
          <cell r="N143">
            <v>0</v>
          </cell>
        </row>
        <row r="145">
          <cell r="C145">
            <v>33715</v>
          </cell>
          <cell r="D145">
            <v>30008</v>
          </cell>
          <cell r="E145">
            <v>31410</v>
          </cell>
          <cell r="F145">
            <v>31495.33</v>
          </cell>
          <cell r="G145">
            <v>30138</v>
          </cell>
          <cell r="H145">
            <v>29221.79</v>
          </cell>
          <cell r="I145">
            <v>28992</v>
          </cell>
          <cell r="J145">
            <v>28984</v>
          </cell>
          <cell r="K145">
            <v>40244.31</v>
          </cell>
          <cell r="L145">
            <v>40027.19</v>
          </cell>
          <cell r="M145">
            <v>0</v>
          </cell>
          <cell r="N145">
            <v>0</v>
          </cell>
        </row>
        <row r="146">
          <cell r="C146">
            <v>3794</v>
          </cell>
          <cell r="D146">
            <v>3865</v>
          </cell>
          <cell r="E146">
            <v>3589</v>
          </cell>
          <cell r="F146">
            <v>-434.23</v>
          </cell>
          <cell r="G146">
            <v>5434</v>
          </cell>
          <cell r="H146">
            <v>3432.61</v>
          </cell>
          <cell r="I146">
            <v>-2064</v>
          </cell>
          <cell r="J146">
            <v>2003</v>
          </cell>
          <cell r="K146">
            <v>2002.23</v>
          </cell>
          <cell r="L146">
            <v>1517.43</v>
          </cell>
          <cell r="M146">
            <v>0</v>
          </cell>
          <cell r="N146">
            <v>0</v>
          </cell>
        </row>
        <row r="147">
          <cell r="C147">
            <v>2757</v>
          </cell>
          <cell r="D147">
            <v>3147</v>
          </cell>
          <cell r="E147">
            <v>2605</v>
          </cell>
          <cell r="F147">
            <v>4073.42</v>
          </cell>
          <cell r="G147">
            <v>3314</v>
          </cell>
          <cell r="H147">
            <v>2765.7</v>
          </cell>
          <cell r="I147">
            <v>3818</v>
          </cell>
          <cell r="J147">
            <v>1650</v>
          </cell>
          <cell r="K147">
            <v>5159.72</v>
          </cell>
          <cell r="L147">
            <v>3460.66</v>
          </cell>
          <cell r="M147">
            <v>0</v>
          </cell>
          <cell r="N147">
            <v>0</v>
          </cell>
        </row>
        <row r="148">
          <cell r="C148">
            <v>1626</v>
          </cell>
          <cell r="D148">
            <v>1626</v>
          </cell>
          <cell r="E148">
            <v>1626</v>
          </cell>
          <cell r="F148">
            <v>1626</v>
          </cell>
          <cell r="G148">
            <v>1626</v>
          </cell>
          <cell r="H148">
            <v>1626</v>
          </cell>
          <cell r="I148">
            <v>1626</v>
          </cell>
          <cell r="J148">
            <v>1626</v>
          </cell>
          <cell r="K148">
            <v>1626</v>
          </cell>
          <cell r="L148">
            <v>1626</v>
          </cell>
          <cell r="M148">
            <v>0</v>
          </cell>
          <cell r="N148">
            <v>0</v>
          </cell>
        </row>
        <row r="149">
          <cell r="C149">
            <v>13485</v>
          </cell>
          <cell r="D149">
            <v>19534</v>
          </cell>
          <cell r="E149">
            <v>13598</v>
          </cell>
          <cell r="F149">
            <v>12160</v>
          </cell>
          <cell r="G149">
            <v>11125</v>
          </cell>
          <cell r="H149">
            <v>14536</v>
          </cell>
          <cell r="I149">
            <v>9797</v>
          </cell>
          <cell r="J149">
            <v>9531</v>
          </cell>
          <cell r="K149">
            <v>18412.98</v>
          </cell>
          <cell r="L149">
            <v>11250.61</v>
          </cell>
          <cell r="M149">
            <v>0</v>
          </cell>
          <cell r="N149">
            <v>0</v>
          </cell>
        </row>
        <row r="150">
          <cell r="C150">
            <v>2535</v>
          </cell>
          <cell r="D150">
            <v>1902</v>
          </cell>
          <cell r="E150">
            <v>1958</v>
          </cell>
          <cell r="F150">
            <v>3410</v>
          </cell>
          <cell r="G150">
            <v>1035</v>
          </cell>
          <cell r="H150">
            <v>1623.72</v>
          </cell>
          <cell r="I150">
            <v>2032</v>
          </cell>
          <cell r="J150">
            <v>3398</v>
          </cell>
          <cell r="K150">
            <v>2646.65</v>
          </cell>
          <cell r="L150">
            <v>613.65</v>
          </cell>
          <cell r="M150">
            <v>0</v>
          </cell>
          <cell r="N150">
            <v>0</v>
          </cell>
        </row>
        <row r="151">
          <cell r="C151">
            <v>57912</v>
          </cell>
          <cell r="D151">
            <v>60082</v>
          </cell>
          <cell r="E151">
            <v>54786</v>
          </cell>
          <cell r="F151">
            <v>52330.520000000004</v>
          </cell>
          <cell r="G151">
            <v>52672</v>
          </cell>
          <cell r="H151">
            <v>53205.82</v>
          </cell>
          <cell r="I151">
            <v>44201</v>
          </cell>
          <cell r="J151">
            <v>47192</v>
          </cell>
          <cell r="K151">
            <v>70091.89</v>
          </cell>
          <cell r="L151">
            <v>58495.54</v>
          </cell>
          <cell r="M151">
            <v>0</v>
          </cell>
          <cell r="N151">
            <v>0</v>
          </cell>
        </row>
        <row r="153">
          <cell r="C153">
            <v>532</v>
          </cell>
          <cell r="D153">
            <v>4062</v>
          </cell>
          <cell r="E153">
            <v>5336</v>
          </cell>
          <cell r="F153">
            <v>10338</v>
          </cell>
          <cell r="G153">
            <v>14129</v>
          </cell>
          <cell r="H153">
            <v>781.34</v>
          </cell>
          <cell r="I153">
            <v>9960</v>
          </cell>
          <cell r="J153">
            <v>3016</v>
          </cell>
          <cell r="K153">
            <v>10486.99</v>
          </cell>
          <cell r="L153">
            <v>3865.58</v>
          </cell>
          <cell r="M153">
            <v>0</v>
          </cell>
          <cell r="N153">
            <v>0</v>
          </cell>
        </row>
        <row r="154">
          <cell r="C154">
            <v>17</v>
          </cell>
          <cell r="D154">
            <v>17</v>
          </cell>
          <cell r="E154">
            <v>0</v>
          </cell>
          <cell r="F154">
            <v>0</v>
          </cell>
          <cell r="G154">
            <v>76</v>
          </cell>
          <cell r="H154">
            <v>0</v>
          </cell>
          <cell r="I154">
            <v>0</v>
          </cell>
          <cell r="J154">
            <v>89</v>
          </cell>
          <cell r="K154">
            <v>110.45</v>
          </cell>
          <cell r="L154">
            <v>86.38</v>
          </cell>
          <cell r="M154">
            <v>0</v>
          </cell>
          <cell r="N154">
            <v>0</v>
          </cell>
        </row>
        <row r="155">
          <cell r="C155">
            <v>8121</v>
          </cell>
          <cell r="D155">
            <v>6140</v>
          </cell>
          <cell r="E155">
            <v>5471</v>
          </cell>
          <cell r="F155">
            <v>8906.7900000000009</v>
          </cell>
          <cell r="G155">
            <v>4493</v>
          </cell>
          <cell r="H155">
            <v>8879.7800000000007</v>
          </cell>
          <cell r="I155">
            <v>4750</v>
          </cell>
          <cell r="J155">
            <v>5985</v>
          </cell>
          <cell r="K155">
            <v>4308.2</v>
          </cell>
          <cell r="L155">
            <v>10849.55</v>
          </cell>
          <cell r="M155">
            <v>0</v>
          </cell>
          <cell r="N155">
            <v>0</v>
          </cell>
        </row>
        <row r="156">
          <cell r="C156">
            <v>2764</v>
          </cell>
          <cell r="D156">
            <v>1001</v>
          </cell>
          <cell r="E156">
            <v>1250</v>
          </cell>
          <cell r="F156">
            <v>2805</v>
          </cell>
          <cell r="G156">
            <v>1558</v>
          </cell>
          <cell r="H156">
            <v>1536.57</v>
          </cell>
          <cell r="I156">
            <v>1164</v>
          </cell>
          <cell r="J156">
            <v>1534</v>
          </cell>
          <cell r="K156">
            <v>1515.09</v>
          </cell>
          <cell r="L156">
            <v>1338.41</v>
          </cell>
          <cell r="M156">
            <v>0</v>
          </cell>
          <cell r="N156">
            <v>0</v>
          </cell>
        </row>
        <row r="157">
          <cell r="C157">
            <v>143</v>
          </cell>
          <cell r="D157">
            <v>28</v>
          </cell>
          <cell r="E157">
            <v>225</v>
          </cell>
          <cell r="F157">
            <v>219</v>
          </cell>
          <cell r="G157">
            <v>1850</v>
          </cell>
          <cell r="H157">
            <v>1415.67</v>
          </cell>
          <cell r="I157">
            <v>646</v>
          </cell>
          <cell r="J157">
            <v>304</v>
          </cell>
          <cell r="K157">
            <v>80.94</v>
          </cell>
          <cell r="L157">
            <v>356.38</v>
          </cell>
          <cell r="M157">
            <v>0</v>
          </cell>
          <cell r="N157">
            <v>0</v>
          </cell>
        </row>
        <row r="158">
          <cell r="C158">
            <v>11577</v>
          </cell>
          <cell r="D158">
            <v>11248</v>
          </cell>
          <cell r="E158">
            <v>12282</v>
          </cell>
          <cell r="F158">
            <v>22268.79</v>
          </cell>
          <cell r="G158">
            <v>22106</v>
          </cell>
          <cell r="H158">
            <v>12613.36</v>
          </cell>
          <cell r="I158">
            <v>16520</v>
          </cell>
          <cell r="J158">
            <v>10928</v>
          </cell>
          <cell r="K158">
            <v>16501.669999999998</v>
          </cell>
          <cell r="L158">
            <v>16496.3</v>
          </cell>
          <cell r="M158">
            <v>0</v>
          </cell>
          <cell r="N158">
            <v>0</v>
          </cell>
        </row>
        <row r="161">
          <cell r="C161">
            <v>15856</v>
          </cell>
          <cell r="D161">
            <v>-51184</v>
          </cell>
          <cell r="E161">
            <v>0</v>
          </cell>
          <cell r="F161">
            <v>2016</v>
          </cell>
          <cell r="G161">
            <v>1718</v>
          </cell>
          <cell r="H161">
            <v>12979</v>
          </cell>
          <cell r="I161">
            <v>-15228</v>
          </cell>
          <cell r="J161">
            <v>9402</v>
          </cell>
          <cell r="K161">
            <v>24440</v>
          </cell>
          <cell r="L161">
            <v>0</v>
          </cell>
          <cell r="M161">
            <v>0</v>
          </cell>
          <cell r="N161">
            <v>0</v>
          </cell>
        </row>
        <row r="162">
          <cell r="C162">
            <v>-36050</v>
          </cell>
          <cell r="D162">
            <v>-30696</v>
          </cell>
          <cell r="E162">
            <v>-31010</v>
          </cell>
          <cell r="F162">
            <v>-50817</v>
          </cell>
          <cell r="G162">
            <v>-47922</v>
          </cell>
          <cell r="H162">
            <v>-64935</v>
          </cell>
          <cell r="I162">
            <v>-42314</v>
          </cell>
          <cell r="J162">
            <v>-38216</v>
          </cell>
          <cell r="K162">
            <v>-46311</v>
          </cell>
          <cell r="L162">
            <v>-56526</v>
          </cell>
          <cell r="M162">
            <v>0</v>
          </cell>
          <cell r="N162">
            <v>0</v>
          </cell>
        </row>
        <row r="163">
          <cell r="C163">
            <v>0</v>
          </cell>
          <cell r="D163">
            <v>0</v>
          </cell>
          <cell r="E163">
            <v>0</v>
          </cell>
          <cell r="F163">
            <v>0</v>
          </cell>
          <cell r="G163">
            <v>0</v>
          </cell>
          <cell r="H163">
            <v>0</v>
          </cell>
          <cell r="I163">
            <v>0</v>
          </cell>
          <cell r="J163">
            <v>0</v>
          </cell>
          <cell r="K163">
            <v>0</v>
          </cell>
          <cell r="L163">
            <v>0</v>
          </cell>
          <cell r="M163">
            <v>0</v>
          </cell>
          <cell r="N163">
            <v>0</v>
          </cell>
        </row>
        <row r="164">
          <cell r="C164">
            <v>0</v>
          </cell>
          <cell r="D164">
            <v>0</v>
          </cell>
          <cell r="E164">
            <v>0</v>
          </cell>
          <cell r="F164">
            <v>0</v>
          </cell>
          <cell r="G164">
            <v>0</v>
          </cell>
          <cell r="H164">
            <v>0</v>
          </cell>
          <cell r="I164">
            <v>0</v>
          </cell>
          <cell r="J164">
            <v>0</v>
          </cell>
          <cell r="K164">
            <v>0</v>
          </cell>
          <cell r="L164">
            <v>0</v>
          </cell>
          <cell r="M164">
            <v>0</v>
          </cell>
          <cell r="N164">
            <v>0</v>
          </cell>
        </row>
        <row r="165">
          <cell r="C165">
            <v>-20194</v>
          </cell>
          <cell r="D165">
            <v>-81880</v>
          </cell>
          <cell r="E165">
            <v>-31010</v>
          </cell>
          <cell r="F165">
            <v>-48801</v>
          </cell>
          <cell r="G165">
            <v>-46204</v>
          </cell>
          <cell r="H165">
            <v>-51956</v>
          </cell>
          <cell r="I165">
            <v>-57542</v>
          </cell>
          <cell r="J165">
            <v>-28814</v>
          </cell>
          <cell r="K165">
            <v>-21871</v>
          </cell>
          <cell r="L165">
            <v>-56526</v>
          </cell>
          <cell r="M165">
            <v>0</v>
          </cell>
          <cell r="N165">
            <v>0</v>
          </cell>
        </row>
        <row r="167">
          <cell r="C167">
            <v>21688</v>
          </cell>
          <cell r="D167">
            <v>16597</v>
          </cell>
          <cell r="E167">
            <v>18840</v>
          </cell>
          <cell r="F167">
            <v>2911.47</v>
          </cell>
          <cell r="G167">
            <v>13942</v>
          </cell>
          <cell r="H167">
            <v>13646.96</v>
          </cell>
          <cell r="I167">
            <v>11555</v>
          </cell>
          <cell r="J167">
            <v>8876</v>
          </cell>
          <cell r="K167">
            <v>12460.48</v>
          </cell>
          <cell r="L167">
            <v>11124.34</v>
          </cell>
          <cell r="M167">
            <v>0</v>
          </cell>
          <cell r="N167">
            <v>0</v>
          </cell>
        </row>
        <row r="168">
          <cell r="C168">
            <v>6961</v>
          </cell>
          <cell r="D168">
            <v>6919</v>
          </cell>
          <cell r="E168">
            <v>5922</v>
          </cell>
          <cell r="F168">
            <v>1134.55</v>
          </cell>
          <cell r="G168">
            <v>4422</v>
          </cell>
          <cell r="H168">
            <v>3457.03</v>
          </cell>
          <cell r="I168">
            <v>3334</v>
          </cell>
          <cell r="J168">
            <v>2082</v>
          </cell>
          <cell r="K168">
            <v>2359.21</v>
          </cell>
          <cell r="L168">
            <v>3881.09</v>
          </cell>
          <cell r="M168">
            <v>0</v>
          </cell>
          <cell r="N168">
            <v>0</v>
          </cell>
        </row>
        <row r="169">
          <cell r="C169">
            <v>8315</v>
          </cell>
          <cell r="D169">
            <v>8385</v>
          </cell>
          <cell r="E169">
            <v>9692</v>
          </cell>
          <cell r="F169">
            <v>8957.18</v>
          </cell>
          <cell r="G169">
            <v>9005</v>
          </cell>
          <cell r="H169">
            <v>7405.02</v>
          </cell>
          <cell r="I169">
            <v>3360</v>
          </cell>
          <cell r="J169">
            <v>7378</v>
          </cell>
          <cell r="K169">
            <v>9051.68</v>
          </cell>
          <cell r="L169">
            <v>7960.77</v>
          </cell>
          <cell r="M169">
            <v>0</v>
          </cell>
          <cell r="N169">
            <v>0</v>
          </cell>
        </row>
        <row r="170">
          <cell r="C170">
            <v>36964</v>
          </cell>
          <cell r="D170">
            <v>31901</v>
          </cell>
          <cell r="E170">
            <v>34454</v>
          </cell>
          <cell r="F170">
            <v>13003.2</v>
          </cell>
          <cell r="G170">
            <v>27369</v>
          </cell>
          <cell r="H170">
            <v>24509.01</v>
          </cell>
          <cell r="I170">
            <v>18249</v>
          </cell>
          <cell r="J170">
            <v>18336</v>
          </cell>
          <cell r="K170">
            <v>23871.37</v>
          </cell>
          <cell r="L170">
            <v>22966.2</v>
          </cell>
          <cell r="M170">
            <v>0</v>
          </cell>
          <cell r="N170">
            <v>0</v>
          </cell>
        </row>
        <row r="172">
          <cell r="C172">
            <v>16482</v>
          </cell>
          <cell r="D172">
            <v>17744</v>
          </cell>
          <cell r="E172">
            <v>24167</v>
          </cell>
          <cell r="F172">
            <v>10406.6</v>
          </cell>
          <cell r="G172">
            <v>35027</v>
          </cell>
          <cell r="H172">
            <v>36607.120000000003</v>
          </cell>
          <cell r="I172">
            <v>37183</v>
          </cell>
          <cell r="J172">
            <v>37748</v>
          </cell>
          <cell r="K172">
            <v>37922</v>
          </cell>
          <cell r="L172">
            <v>38931.300000000003</v>
          </cell>
          <cell r="M172">
            <v>0</v>
          </cell>
          <cell r="N172">
            <v>0</v>
          </cell>
        </row>
        <row r="173">
          <cell r="C173">
            <v>0</v>
          </cell>
          <cell r="D173">
            <v>0</v>
          </cell>
          <cell r="E173">
            <v>0</v>
          </cell>
          <cell r="F173">
            <v>0</v>
          </cell>
          <cell r="G173">
            <v>0</v>
          </cell>
          <cell r="H173">
            <v>0</v>
          </cell>
          <cell r="I173">
            <v>0</v>
          </cell>
          <cell r="J173">
            <v>0</v>
          </cell>
          <cell r="K173">
            <v>0</v>
          </cell>
          <cell r="L173">
            <v>0</v>
          </cell>
          <cell r="M173">
            <v>0</v>
          </cell>
          <cell r="N173">
            <v>0</v>
          </cell>
        </row>
        <row r="174">
          <cell r="C174">
            <v>0</v>
          </cell>
          <cell r="D174">
            <v>-800</v>
          </cell>
          <cell r="E174">
            <v>44</v>
          </cell>
          <cell r="F174">
            <v>0</v>
          </cell>
          <cell r="G174">
            <v>1221</v>
          </cell>
          <cell r="H174">
            <v>0</v>
          </cell>
          <cell r="I174">
            <v>0</v>
          </cell>
          <cell r="J174">
            <v>0</v>
          </cell>
          <cell r="K174">
            <v>0</v>
          </cell>
          <cell r="L174">
            <v>0</v>
          </cell>
          <cell r="M174">
            <v>0</v>
          </cell>
          <cell r="N174">
            <v>0</v>
          </cell>
        </row>
        <row r="175">
          <cell r="C175">
            <v>0</v>
          </cell>
          <cell r="D175">
            <v>0</v>
          </cell>
          <cell r="E175">
            <v>0</v>
          </cell>
          <cell r="F175">
            <v>83.48</v>
          </cell>
          <cell r="G175">
            <v>0</v>
          </cell>
          <cell r="H175">
            <v>0</v>
          </cell>
          <cell r="I175">
            <v>75</v>
          </cell>
          <cell r="J175">
            <v>12295</v>
          </cell>
          <cell r="K175">
            <v>8267</v>
          </cell>
          <cell r="L175">
            <v>4748</v>
          </cell>
          <cell r="M175">
            <v>0</v>
          </cell>
          <cell r="N175">
            <v>0</v>
          </cell>
        </row>
        <row r="176">
          <cell r="C176">
            <v>55</v>
          </cell>
          <cell r="D176">
            <v>55</v>
          </cell>
          <cell r="E176">
            <v>55</v>
          </cell>
          <cell r="F176">
            <v>55</v>
          </cell>
          <cell r="G176">
            <v>55</v>
          </cell>
          <cell r="H176">
            <v>55</v>
          </cell>
          <cell r="I176">
            <v>55</v>
          </cell>
          <cell r="J176">
            <v>55</v>
          </cell>
          <cell r="K176">
            <v>0</v>
          </cell>
          <cell r="L176">
            <v>0</v>
          </cell>
          <cell r="M176">
            <v>0</v>
          </cell>
          <cell r="N176">
            <v>0</v>
          </cell>
        </row>
        <row r="177">
          <cell r="C177">
            <v>0</v>
          </cell>
          <cell r="D177">
            <v>0</v>
          </cell>
          <cell r="E177">
            <v>0</v>
          </cell>
          <cell r="F177">
            <v>0</v>
          </cell>
          <cell r="G177">
            <v>0</v>
          </cell>
          <cell r="H177">
            <v>0</v>
          </cell>
          <cell r="I177">
            <v>0</v>
          </cell>
          <cell r="J177">
            <v>0</v>
          </cell>
          <cell r="K177">
            <v>0</v>
          </cell>
          <cell r="L177">
            <v>0</v>
          </cell>
          <cell r="M177">
            <v>0</v>
          </cell>
          <cell r="N177">
            <v>0</v>
          </cell>
        </row>
        <row r="178">
          <cell r="C178">
            <v>0</v>
          </cell>
          <cell r="D178">
            <v>0</v>
          </cell>
          <cell r="E178">
            <v>0</v>
          </cell>
          <cell r="F178">
            <v>0</v>
          </cell>
          <cell r="G178">
            <v>0</v>
          </cell>
          <cell r="H178">
            <v>0</v>
          </cell>
          <cell r="I178">
            <v>0</v>
          </cell>
          <cell r="J178">
            <v>0</v>
          </cell>
          <cell r="K178">
            <v>0</v>
          </cell>
          <cell r="L178">
            <v>0</v>
          </cell>
          <cell r="M178">
            <v>0</v>
          </cell>
          <cell r="N178">
            <v>0</v>
          </cell>
        </row>
        <row r="179">
          <cell r="C179">
            <v>11600</v>
          </cell>
          <cell r="D179">
            <v>14898</v>
          </cell>
          <cell r="E179">
            <v>16720</v>
          </cell>
          <cell r="F179">
            <v>7048</v>
          </cell>
          <cell r="G179">
            <v>12263</v>
          </cell>
          <cell r="H179">
            <v>9360</v>
          </cell>
          <cell r="I179">
            <v>9546</v>
          </cell>
          <cell r="J179">
            <v>5210</v>
          </cell>
          <cell r="K179">
            <v>3713</v>
          </cell>
          <cell r="L179">
            <v>4206</v>
          </cell>
          <cell r="M179">
            <v>0</v>
          </cell>
          <cell r="N179">
            <v>0</v>
          </cell>
        </row>
        <row r="180">
          <cell r="C180">
            <v>0</v>
          </cell>
          <cell r="D180">
            <v>0</v>
          </cell>
          <cell r="E180">
            <v>0</v>
          </cell>
          <cell r="F180">
            <v>0</v>
          </cell>
          <cell r="G180">
            <v>0</v>
          </cell>
          <cell r="H180">
            <v>0</v>
          </cell>
          <cell r="I180">
            <v>0</v>
          </cell>
          <cell r="J180">
            <v>0</v>
          </cell>
          <cell r="K180">
            <v>0</v>
          </cell>
          <cell r="L180">
            <v>0</v>
          </cell>
          <cell r="M180">
            <v>0</v>
          </cell>
          <cell r="N180">
            <v>0</v>
          </cell>
        </row>
        <row r="181">
          <cell r="C181">
            <v>28137</v>
          </cell>
          <cell r="D181">
            <v>31897</v>
          </cell>
          <cell r="E181">
            <v>40986</v>
          </cell>
          <cell r="F181">
            <v>17593.080000000002</v>
          </cell>
          <cell r="G181">
            <v>48566</v>
          </cell>
          <cell r="H181">
            <v>46022.12</v>
          </cell>
          <cell r="I181">
            <v>46859</v>
          </cell>
          <cell r="J181">
            <v>55308</v>
          </cell>
          <cell r="K181">
            <v>49902</v>
          </cell>
          <cell r="L181">
            <v>47885.3</v>
          </cell>
          <cell r="M181">
            <v>0</v>
          </cell>
          <cell r="N181">
            <v>0</v>
          </cell>
        </row>
        <row r="183">
          <cell r="C183">
            <v>12500</v>
          </cell>
          <cell r="D183">
            <v>29487</v>
          </cell>
          <cell r="E183">
            <v>12743</v>
          </cell>
          <cell r="F183">
            <v>10676.67</v>
          </cell>
          <cell r="G183">
            <v>14343</v>
          </cell>
          <cell r="H183">
            <v>10410</v>
          </cell>
          <cell r="I183">
            <v>11327</v>
          </cell>
          <cell r="J183">
            <v>11437</v>
          </cell>
          <cell r="K183">
            <v>28901.67</v>
          </cell>
          <cell r="L183">
            <v>12160</v>
          </cell>
          <cell r="M183">
            <v>0</v>
          </cell>
          <cell r="N183">
            <v>0</v>
          </cell>
        </row>
        <row r="184">
          <cell r="C184">
            <v>12167</v>
          </cell>
          <cell r="D184">
            <v>4810</v>
          </cell>
          <cell r="E184">
            <v>20728</v>
          </cell>
          <cell r="F184">
            <v>16589.53</v>
          </cell>
          <cell r="G184">
            <v>11787</v>
          </cell>
          <cell r="H184">
            <v>-2645.01</v>
          </cell>
          <cell r="I184">
            <v>25963</v>
          </cell>
          <cell r="J184">
            <v>7761</v>
          </cell>
          <cell r="K184">
            <v>20755.2</v>
          </cell>
          <cell r="L184">
            <v>40216.86</v>
          </cell>
          <cell r="M184">
            <v>0</v>
          </cell>
          <cell r="N184">
            <v>0</v>
          </cell>
        </row>
        <row r="185">
          <cell r="C185">
            <v>11910</v>
          </cell>
          <cell r="D185">
            <v>7497</v>
          </cell>
          <cell r="E185">
            <v>10480</v>
          </cell>
          <cell r="F185">
            <v>-2854.5</v>
          </cell>
          <cell r="G185">
            <v>5202</v>
          </cell>
          <cell r="H185">
            <v>3875</v>
          </cell>
          <cell r="I185">
            <v>3404</v>
          </cell>
          <cell r="J185">
            <v>3875</v>
          </cell>
          <cell r="K185">
            <v>3637.68</v>
          </cell>
          <cell r="L185">
            <v>3875</v>
          </cell>
          <cell r="M185">
            <v>0</v>
          </cell>
          <cell r="N185">
            <v>0</v>
          </cell>
        </row>
        <row r="186">
          <cell r="C186">
            <v>36577</v>
          </cell>
          <cell r="D186">
            <v>41794</v>
          </cell>
          <cell r="E186">
            <v>43951</v>
          </cell>
          <cell r="F186">
            <v>24411.699999999997</v>
          </cell>
          <cell r="G186">
            <v>31332</v>
          </cell>
          <cell r="H186">
            <v>11639.99</v>
          </cell>
          <cell r="I186">
            <v>40694</v>
          </cell>
          <cell r="J186">
            <v>23073</v>
          </cell>
          <cell r="K186">
            <v>53294.549999999996</v>
          </cell>
          <cell r="L186">
            <v>56251.86</v>
          </cell>
          <cell r="M186">
            <v>0</v>
          </cell>
          <cell r="N186">
            <v>0</v>
          </cell>
        </row>
        <row r="188">
          <cell r="C188">
            <v>8194</v>
          </cell>
          <cell r="D188">
            <v>21390</v>
          </cell>
          <cell r="E188">
            <v>16795</v>
          </cell>
          <cell r="F188">
            <v>12930</v>
          </cell>
          <cell r="G188">
            <v>10549</v>
          </cell>
          <cell r="H188">
            <v>9712.1299999999992</v>
          </cell>
          <cell r="I188">
            <v>-14859</v>
          </cell>
          <cell r="J188">
            <v>8056</v>
          </cell>
          <cell r="K188">
            <v>6933</v>
          </cell>
          <cell r="L188">
            <v>10020</v>
          </cell>
          <cell r="M188">
            <v>0</v>
          </cell>
          <cell r="N188">
            <v>0</v>
          </cell>
        </row>
        <row r="189">
          <cell r="C189">
            <v>0</v>
          </cell>
          <cell r="D189">
            <v>0</v>
          </cell>
          <cell r="E189">
            <v>0</v>
          </cell>
          <cell r="F189">
            <v>0</v>
          </cell>
          <cell r="G189">
            <v>0</v>
          </cell>
          <cell r="H189">
            <v>0</v>
          </cell>
          <cell r="I189">
            <v>0</v>
          </cell>
          <cell r="J189">
            <v>0</v>
          </cell>
          <cell r="K189">
            <v>0</v>
          </cell>
          <cell r="L189">
            <v>0</v>
          </cell>
          <cell r="M189">
            <v>0</v>
          </cell>
          <cell r="N189">
            <v>0</v>
          </cell>
        </row>
        <row r="190">
          <cell r="C190">
            <v>-33923</v>
          </cell>
          <cell r="D190">
            <v>-18998</v>
          </cell>
          <cell r="E190">
            <v>12682</v>
          </cell>
          <cell r="F190">
            <v>20330.34</v>
          </cell>
          <cell r="G190">
            <v>10301</v>
          </cell>
          <cell r="H190">
            <v>13386.96</v>
          </cell>
          <cell r="I190">
            <v>7075</v>
          </cell>
          <cell r="J190">
            <v>28548</v>
          </cell>
          <cell r="K190">
            <v>-15616</v>
          </cell>
          <cell r="L190">
            <v>774</v>
          </cell>
          <cell r="M190">
            <v>0</v>
          </cell>
          <cell r="N190">
            <v>0</v>
          </cell>
        </row>
        <row r="191">
          <cell r="C191">
            <v>-25729</v>
          </cell>
          <cell r="D191">
            <v>2392</v>
          </cell>
          <cell r="E191">
            <v>29477</v>
          </cell>
          <cell r="F191">
            <v>33260.339999999997</v>
          </cell>
          <cell r="G191">
            <v>20850</v>
          </cell>
          <cell r="H191">
            <v>23099.089999999997</v>
          </cell>
          <cell r="I191">
            <v>-7784</v>
          </cell>
          <cell r="J191">
            <v>36604</v>
          </cell>
          <cell r="K191">
            <v>-8683</v>
          </cell>
          <cell r="L191">
            <v>10794</v>
          </cell>
          <cell r="M191">
            <v>0</v>
          </cell>
          <cell r="N191">
            <v>0</v>
          </cell>
        </row>
        <row r="193">
          <cell r="C193">
            <v>4178</v>
          </cell>
          <cell r="D193">
            <v>3131</v>
          </cell>
          <cell r="E193">
            <v>3286</v>
          </cell>
          <cell r="F193">
            <v>3515.02</v>
          </cell>
          <cell r="G193">
            <v>2363</v>
          </cell>
          <cell r="H193">
            <v>1982.4</v>
          </cell>
          <cell r="I193">
            <v>1922</v>
          </cell>
          <cell r="J193">
            <v>1388</v>
          </cell>
          <cell r="K193">
            <v>1499.01</v>
          </cell>
          <cell r="L193">
            <v>1794</v>
          </cell>
          <cell r="M193">
            <v>0</v>
          </cell>
          <cell r="N193">
            <v>0</v>
          </cell>
        </row>
        <row r="194">
          <cell r="C194">
            <v>9104</v>
          </cell>
          <cell r="D194">
            <v>11342</v>
          </cell>
          <cell r="E194">
            <v>7541</v>
          </cell>
          <cell r="F194">
            <v>7428</v>
          </cell>
          <cell r="G194">
            <v>3145</v>
          </cell>
          <cell r="H194">
            <v>280.05</v>
          </cell>
          <cell r="I194">
            <v>9191</v>
          </cell>
          <cell r="J194">
            <v>5637</v>
          </cell>
          <cell r="K194">
            <v>9016</v>
          </cell>
          <cell r="L194">
            <v>7502</v>
          </cell>
          <cell r="M194">
            <v>0</v>
          </cell>
          <cell r="N194">
            <v>0</v>
          </cell>
        </row>
        <row r="195">
          <cell r="C195">
            <v>857</v>
          </cell>
          <cell r="D195">
            <v>925</v>
          </cell>
          <cell r="E195">
            <v>1261</v>
          </cell>
          <cell r="F195">
            <v>625</v>
          </cell>
          <cell r="G195">
            <v>282</v>
          </cell>
          <cell r="H195">
            <v>1873</v>
          </cell>
          <cell r="I195">
            <v>-1150</v>
          </cell>
          <cell r="J195">
            <v>282</v>
          </cell>
          <cell r="K195">
            <v>279.14</v>
          </cell>
          <cell r="L195">
            <v>290</v>
          </cell>
          <cell r="M195">
            <v>0</v>
          </cell>
          <cell r="N195">
            <v>0</v>
          </cell>
        </row>
        <row r="196">
          <cell r="C196">
            <v>14139</v>
          </cell>
          <cell r="D196">
            <v>15398</v>
          </cell>
          <cell r="E196">
            <v>12088</v>
          </cell>
          <cell r="F196">
            <v>11568.02</v>
          </cell>
          <cell r="G196">
            <v>5790</v>
          </cell>
          <cell r="H196">
            <v>4135.4500000000007</v>
          </cell>
          <cell r="I196">
            <v>9963</v>
          </cell>
          <cell r="J196">
            <v>7307</v>
          </cell>
          <cell r="K196">
            <v>10794.15</v>
          </cell>
          <cell r="L196">
            <v>9586</v>
          </cell>
          <cell r="M196">
            <v>0</v>
          </cell>
          <cell r="N196">
            <v>0</v>
          </cell>
        </row>
        <row r="197">
          <cell r="C197">
            <v>69894</v>
          </cell>
          <cell r="D197">
            <v>41502</v>
          </cell>
          <cell r="E197">
            <v>129946</v>
          </cell>
          <cell r="F197">
            <v>51035.34</v>
          </cell>
          <cell r="G197">
            <v>87703</v>
          </cell>
          <cell r="H197">
            <v>57449.66</v>
          </cell>
          <cell r="I197">
            <v>50439</v>
          </cell>
          <cell r="J197">
            <v>111814</v>
          </cell>
          <cell r="K197">
            <v>107308.06999999998</v>
          </cell>
          <cell r="L197">
            <v>90957.36</v>
          </cell>
          <cell r="M197">
            <v>0</v>
          </cell>
          <cell r="N197">
            <v>0</v>
          </cell>
        </row>
        <row r="198">
          <cell r="C198">
            <v>498475</v>
          </cell>
          <cell r="D198">
            <v>477664</v>
          </cell>
          <cell r="E198">
            <v>571297</v>
          </cell>
          <cell r="F198">
            <v>428766.67999999993</v>
          </cell>
          <cell r="G198">
            <v>472675</v>
          </cell>
          <cell r="H198">
            <v>484422.83999999997</v>
          </cell>
          <cell r="I198">
            <v>486101</v>
          </cell>
          <cell r="J198">
            <v>534739.47</v>
          </cell>
          <cell r="K198">
            <v>475292.63</v>
          </cell>
          <cell r="L198">
            <v>480997.58999999997</v>
          </cell>
          <cell r="M198">
            <v>0</v>
          </cell>
          <cell r="N198">
            <v>0</v>
          </cell>
        </row>
        <row r="200">
          <cell r="C200">
            <v>0</v>
          </cell>
          <cell r="D200">
            <v>0</v>
          </cell>
          <cell r="E200">
            <v>0</v>
          </cell>
          <cell r="F200">
            <v>0</v>
          </cell>
          <cell r="G200">
            <v>0</v>
          </cell>
          <cell r="H200">
            <v>0</v>
          </cell>
          <cell r="I200">
            <v>0</v>
          </cell>
          <cell r="J200">
            <v>0</v>
          </cell>
          <cell r="K200">
            <v>0</v>
          </cell>
          <cell r="L200">
            <v>0</v>
          </cell>
          <cell r="M200">
            <v>0</v>
          </cell>
          <cell r="N200">
            <v>0</v>
          </cell>
        </row>
        <row r="201">
          <cell r="C201">
            <v>2083</v>
          </cell>
          <cell r="D201">
            <v>196</v>
          </cell>
          <cell r="E201">
            <v>91</v>
          </cell>
          <cell r="F201">
            <v>4166.67</v>
          </cell>
          <cell r="G201">
            <v>1042</v>
          </cell>
          <cell r="H201">
            <v>1042</v>
          </cell>
          <cell r="I201">
            <v>0</v>
          </cell>
          <cell r="J201">
            <v>1042</v>
          </cell>
          <cell r="K201">
            <v>2083</v>
          </cell>
          <cell r="L201">
            <v>1068</v>
          </cell>
          <cell r="M201">
            <v>0</v>
          </cell>
          <cell r="N201">
            <v>0</v>
          </cell>
        </row>
        <row r="202">
          <cell r="C202">
            <v>2083</v>
          </cell>
          <cell r="D202">
            <v>196</v>
          </cell>
          <cell r="E202">
            <v>91</v>
          </cell>
          <cell r="F202">
            <v>4166.67</v>
          </cell>
          <cell r="G202">
            <v>1042</v>
          </cell>
          <cell r="H202">
            <v>1042</v>
          </cell>
          <cell r="I202">
            <v>0</v>
          </cell>
          <cell r="J202">
            <v>1042</v>
          </cell>
          <cell r="K202">
            <v>2083</v>
          </cell>
          <cell r="L202">
            <v>1068</v>
          </cell>
          <cell r="M202">
            <v>0</v>
          </cell>
          <cell r="N202">
            <v>0</v>
          </cell>
        </row>
        <row r="203">
          <cell r="C203">
            <v>-27399</v>
          </cell>
          <cell r="D203">
            <v>-14269</v>
          </cell>
          <cell r="E203">
            <v>-32846</v>
          </cell>
          <cell r="F203">
            <v>-29212</v>
          </cell>
          <cell r="G203">
            <v>-26767</v>
          </cell>
          <cell r="H203">
            <v>-19985</v>
          </cell>
          <cell r="I203">
            <v>-46849.619999999995</v>
          </cell>
          <cell r="J203">
            <v>-24542</v>
          </cell>
          <cell r="K203">
            <v>-25185</v>
          </cell>
          <cell r="L203">
            <v>-24852</v>
          </cell>
          <cell r="M203">
            <v>0</v>
          </cell>
          <cell r="N203">
            <v>0</v>
          </cell>
        </row>
        <row r="204">
          <cell r="C204">
            <v>-24482</v>
          </cell>
          <cell r="D204">
            <v>-12273</v>
          </cell>
          <cell r="E204">
            <v>-18036</v>
          </cell>
          <cell r="F204">
            <v>-10622</v>
          </cell>
          <cell r="G204">
            <v>-6796</v>
          </cell>
          <cell r="H204">
            <v>-11978</v>
          </cell>
          <cell r="I204">
            <v>-10438.64</v>
          </cell>
          <cell r="J204">
            <v>-11465</v>
          </cell>
          <cell r="K204">
            <v>-12337</v>
          </cell>
          <cell r="L204">
            <v>-11705</v>
          </cell>
          <cell r="M204">
            <v>0</v>
          </cell>
          <cell r="N204">
            <v>0</v>
          </cell>
        </row>
        <row r="205">
          <cell r="C205">
            <v>-51881</v>
          </cell>
          <cell r="D205">
            <v>-26542</v>
          </cell>
          <cell r="E205">
            <v>-50882</v>
          </cell>
          <cell r="F205">
            <v>-39834</v>
          </cell>
          <cell r="G205">
            <v>-33563</v>
          </cell>
          <cell r="H205">
            <v>-31963</v>
          </cell>
          <cell r="I205">
            <v>-57288.259999999995</v>
          </cell>
          <cell r="J205">
            <v>-36007</v>
          </cell>
          <cell r="K205">
            <v>-37522</v>
          </cell>
          <cell r="L205">
            <v>-36557</v>
          </cell>
          <cell r="M205">
            <v>0</v>
          </cell>
          <cell r="N205">
            <v>0</v>
          </cell>
        </row>
        <row r="206">
          <cell r="C206">
            <v>-49798</v>
          </cell>
          <cell r="D206">
            <v>-26346</v>
          </cell>
          <cell r="E206">
            <v>-50791</v>
          </cell>
          <cell r="F206">
            <v>-35667.33</v>
          </cell>
          <cell r="G206">
            <v>-32521</v>
          </cell>
          <cell r="H206">
            <v>-30921</v>
          </cell>
          <cell r="I206">
            <v>-57288.259999999995</v>
          </cell>
          <cell r="J206">
            <v>-34965</v>
          </cell>
          <cell r="K206">
            <v>-35439</v>
          </cell>
          <cell r="L206">
            <v>-35489</v>
          </cell>
          <cell r="M206">
            <v>0</v>
          </cell>
          <cell r="N206">
            <v>0</v>
          </cell>
        </row>
        <row r="207">
          <cell r="C207">
            <v>0</v>
          </cell>
          <cell r="D207">
            <v>0</v>
          </cell>
          <cell r="E207">
            <v>0</v>
          </cell>
          <cell r="F207">
            <v>0</v>
          </cell>
          <cell r="G207">
            <v>-11588</v>
          </cell>
          <cell r="H207">
            <v>-435538</v>
          </cell>
          <cell r="I207">
            <v>0</v>
          </cell>
          <cell r="J207">
            <v>0</v>
          </cell>
          <cell r="K207">
            <v>0</v>
          </cell>
          <cell r="L207">
            <v>-200000</v>
          </cell>
          <cell r="M207">
            <v>0</v>
          </cell>
          <cell r="N207">
            <v>0</v>
          </cell>
        </row>
        <row r="208">
          <cell r="C208">
            <v>-49798</v>
          </cell>
          <cell r="D208">
            <v>-26346</v>
          </cell>
          <cell r="E208">
            <v>-50791</v>
          </cell>
          <cell r="F208">
            <v>-35667.33</v>
          </cell>
          <cell r="G208">
            <v>-44109</v>
          </cell>
          <cell r="H208">
            <v>-466459</v>
          </cell>
          <cell r="I208">
            <v>-57288.259999999995</v>
          </cell>
          <cell r="J208">
            <v>-34965</v>
          </cell>
          <cell r="K208">
            <v>-35439</v>
          </cell>
          <cell r="L208">
            <v>-235489</v>
          </cell>
          <cell r="M208">
            <v>0</v>
          </cell>
          <cell r="N208">
            <v>0</v>
          </cell>
        </row>
        <row r="209">
          <cell r="C209">
            <v>-53187</v>
          </cell>
          <cell r="D209">
            <v>-53187</v>
          </cell>
          <cell r="E209">
            <v>-53187</v>
          </cell>
          <cell r="F209">
            <v>-53187</v>
          </cell>
          <cell r="G209">
            <v>-53187</v>
          </cell>
          <cell r="H209">
            <v>-53187</v>
          </cell>
          <cell r="I209">
            <v>-53187</v>
          </cell>
          <cell r="J209">
            <v>-53187</v>
          </cell>
          <cell r="K209">
            <v>-53187</v>
          </cell>
          <cell r="L209">
            <v>-53187</v>
          </cell>
          <cell r="M209">
            <v>-53187</v>
          </cell>
          <cell r="N209">
            <v>-53187</v>
          </cell>
        </row>
        <row r="210">
          <cell r="C210">
            <v>-10317</v>
          </cell>
          <cell r="D210">
            <v>-17233</v>
          </cell>
          <cell r="E210">
            <v>-17904</v>
          </cell>
          <cell r="F210">
            <v>-13652</v>
          </cell>
          <cell r="G210">
            <v>-8943</v>
          </cell>
          <cell r="H210">
            <v>-26997</v>
          </cell>
          <cell r="I210">
            <v>48110</v>
          </cell>
          <cell r="J210">
            <v>29837</v>
          </cell>
          <cell r="K210">
            <v>50649.3</v>
          </cell>
          <cell r="L210">
            <v>15066.170000000202</v>
          </cell>
          <cell r="M210">
            <v>-48616.470000000205</v>
          </cell>
          <cell r="N210">
            <v>0</v>
          </cell>
        </row>
      </sheetData>
      <sheetData sheetId="12"/>
      <sheetData sheetId="13"/>
      <sheetData sheetId="14">
        <row r="1">
          <cell r="C1" t="str">
            <v>12</v>
          </cell>
        </row>
      </sheetData>
      <sheetData sheetId="15"/>
      <sheetData sheetId="16"/>
      <sheetData sheetId="17"/>
      <sheetData sheetId="18"/>
      <sheetData sheetId="19"/>
      <sheetData sheetId="20">
        <row r="1">
          <cell r="C1">
            <v>1</v>
          </cell>
          <cell r="D1">
            <v>2</v>
          </cell>
          <cell r="E1">
            <v>3</v>
          </cell>
          <cell r="F1">
            <v>4</v>
          </cell>
          <cell r="G1">
            <v>5</v>
          </cell>
          <cell r="H1">
            <v>6</v>
          </cell>
          <cell r="I1">
            <v>7</v>
          </cell>
          <cell r="J1">
            <v>8</v>
          </cell>
          <cell r="K1">
            <v>9</v>
          </cell>
          <cell r="L1">
            <v>10</v>
          </cell>
          <cell r="M1">
            <v>11</v>
          </cell>
          <cell r="N1">
            <v>12</v>
          </cell>
        </row>
        <row r="2">
          <cell r="C2" t="str">
            <v xml:space="preserve">   JAN</v>
          </cell>
          <cell r="D2" t="str">
            <v xml:space="preserve">   FEB</v>
          </cell>
          <cell r="E2" t="str">
            <v xml:space="preserve">   MAR</v>
          </cell>
          <cell r="F2" t="str">
            <v xml:space="preserve">   APR</v>
          </cell>
          <cell r="G2" t="str">
            <v xml:space="preserve">   MAY</v>
          </cell>
          <cell r="H2" t="str">
            <v xml:space="preserve">   JUN</v>
          </cell>
          <cell r="I2" t="str">
            <v xml:space="preserve">   JUL</v>
          </cell>
          <cell r="J2" t="str">
            <v xml:space="preserve">   AUG</v>
          </cell>
          <cell r="K2" t="str">
            <v xml:space="preserve">   SEP</v>
          </cell>
          <cell r="L2" t="str">
            <v xml:space="preserve">   OCT</v>
          </cell>
          <cell r="M2" t="str">
            <v xml:space="preserve">   NOV</v>
          </cell>
          <cell r="N2" t="str">
            <v xml:space="preserve">   DEC</v>
          </cell>
        </row>
        <row r="4">
          <cell r="C4">
            <v>0</v>
          </cell>
          <cell r="D4">
            <v>0</v>
          </cell>
          <cell r="E4">
            <v>0</v>
          </cell>
          <cell r="F4">
            <v>0</v>
          </cell>
          <cell r="G4">
            <v>0</v>
          </cell>
          <cell r="H4">
            <v>0</v>
          </cell>
          <cell r="I4">
            <v>0</v>
          </cell>
          <cell r="J4">
            <v>0</v>
          </cell>
          <cell r="K4">
            <v>0</v>
          </cell>
          <cell r="L4">
            <v>0</v>
          </cell>
          <cell r="M4">
            <v>0</v>
          </cell>
          <cell r="N4">
            <v>0</v>
          </cell>
        </row>
        <row r="5">
          <cell r="C5">
            <v>0</v>
          </cell>
          <cell r="D5">
            <v>0</v>
          </cell>
          <cell r="E5">
            <v>0</v>
          </cell>
          <cell r="F5">
            <v>0</v>
          </cell>
          <cell r="G5">
            <v>0</v>
          </cell>
          <cell r="H5">
            <v>0</v>
          </cell>
          <cell r="I5">
            <v>0</v>
          </cell>
          <cell r="J5">
            <v>0</v>
          </cell>
          <cell r="K5">
            <v>0</v>
          </cell>
          <cell r="L5">
            <v>0</v>
          </cell>
          <cell r="M5">
            <v>0</v>
          </cell>
          <cell r="N5">
            <v>0</v>
          </cell>
        </row>
        <row r="6">
          <cell r="C6">
            <v>0</v>
          </cell>
          <cell r="D6">
            <v>0</v>
          </cell>
          <cell r="E6">
            <v>0</v>
          </cell>
          <cell r="F6">
            <v>0</v>
          </cell>
          <cell r="G6">
            <v>0</v>
          </cell>
          <cell r="H6">
            <v>0</v>
          </cell>
          <cell r="I6">
            <v>0</v>
          </cell>
          <cell r="J6">
            <v>0</v>
          </cell>
          <cell r="K6">
            <v>0</v>
          </cell>
          <cell r="L6">
            <v>0</v>
          </cell>
          <cell r="M6">
            <v>0</v>
          </cell>
          <cell r="N6">
            <v>0</v>
          </cell>
        </row>
        <row r="7">
          <cell r="C7">
            <v>0</v>
          </cell>
          <cell r="D7">
            <v>0</v>
          </cell>
          <cell r="E7">
            <v>0</v>
          </cell>
          <cell r="F7">
            <v>0</v>
          </cell>
          <cell r="G7">
            <v>0</v>
          </cell>
          <cell r="H7">
            <v>0</v>
          </cell>
          <cell r="I7">
            <v>0</v>
          </cell>
          <cell r="J7">
            <v>0</v>
          </cell>
          <cell r="K7">
            <v>0</v>
          </cell>
          <cell r="L7">
            <v>0</v>
          </cell>
          <cell r="M7">
            <v>0</v>
          </cell>
          <cell r="N7">
            <v>0</v>
          </cell>
        </row>
        <row r="8">
          <cell r="C8">
            <v>0</v>
          </cell>
          <cell r="D8">
            <v>0</v>
          </cell>
          <cell r="E8">
            <v>0</v>
          </cell>
          <cell r="F8">
            <v>0</v>
          </cell>
          <cell r="G8">
            <v>0</v>
          </cell>
          <cell r="H8">
            <v>0</v>
          </cell>
          <cell r="I8">
            <v>0</v>
          </cell>
          <cell r="J8">
            <v>0</v>
          </cell>
          <cell r="K8">
            <v>0</v>
          </cell>
          <cell r="L8">
            <v>0</v>
          </cell>
          <cell r="M8">
            <v>0</v>
          </cell>
          <cell r="N8">
            <v>0</v>
          </cell>
        </row>
        <row r="9">
          <cell r="C9">
            <v>0</v>
          </cell>
          <cell r="D9">
            <v>0</v>
          </cell>
          <cell r="E9">
            <v>0</v>
          </cell>
          <cell r="F9">
            <v>0</v>
          </cell>
          <cell r="G9">
            <v>0</v>
          </cell>
          <cell r="H9">
            <v>0</v>
          </cell>
          <cell r="I9">
            <v>0</v>
          </cell>
          <cell r="J9">
            <v>0</v>
          </cell>
          <cell r="K9">
            <v>0</v>
          </cell>
          <cell r="L9">
            <v>0</v>
          </cell>
          <cell r="M9">
            <v>0</v>
          </cell>
          <cell r="N9">
            <v>0</v>
          </cell>
        </row>
        <row r="11">
          <cell r="C11">
            <v>0</v>
          </cell>
          <cell r="D11">
            <v>0</v>
          </cell>
          <cell r="E11">
            <v>0</v>
          </cell>
          <cell r="F11">
            <v>0</v>
          </cell>
          <cell r="G11">
            <v>0</v>
          </cell>
          <cell r="H11">
            <v>0</v>
          </cell>
          <cell r="I11">
            <v>0</v>
          </cell>
          <cell r="J11">
            <v>0</v>
          </cell>
          <cell r="K11">
            <v>0</v>
          </cell>
          <cell r="L11">
            <v>0</v>
          </cell>
          <cell r="M11">
            <v>0</v>
          </cell>
          <cell r="N11">
            <v>0</v>
          </cell>
        </row>
        <row r="12">
          <cell r="C12">
            <v>0</v>
          </cell>
          <cell r="D12">
            <v>0</v>
          </cell>
          <cell r="E12">
            <v>0</v>
          </cell>
          <cell r="F12">
            <v>0</v>
          </cell>
          <cell r="G12">
            <v>0</v>
          </cell>
          <cell r="H12">
            <v>0</v>
          </cell>
          <cell r="I12">
            <v>0</v>
          </cell>
          <cell r="J12">
            <v>0</v>
          </cell>
          <cell r="K12">
            <v>0</v>
          </cell>
          <cell r="L12">
            <v>0</v>
          </cell>
          <cell r="M12">
            <v>0</v>
          </cell>
          <cell r="N12">
            <v>0</v>
          </cell>
        </row>
        <row r="14">
          <cell r="C14">
            <v>0</v>
          </cell>
          <cell r="D14">
            <v>0</v>
          </cell>
          <cell r="E14">
            <v>0</v>
          </cell>
          <cell r="F14">
            <v>0</v>
          </cell>
          <cell r="G14">
            <v>0</v>
          </cell>
          <cell r="H14">
            <v>0</v>
          </cell>
          <cell r="I14">
            <v>0</v>
          </cell>
          <cell r="J14">
            <v>0</v>
          </cell>
          <cell r="K14">
            <v>0</v>
          </cell>
          <cell r="L14">
            <v>0</v>
          </cell>
          <cell r="M14">
            <v>0</v>
          </cell>
          <cell r="N14">
            <v>0</v>
          </cell>
        </row>
        <row r="16">
          <cell r="C16">
            <v>0</v>
          </cell>
          <cell r="D16">
            <v>0</v>
          </cell>
          <cell r="E16">
            <v>0</v>
          </cell>
          <cell r="F16">
            <v>0</v>
          </cell>
          <cell r="G16">
            <v>0</v>
          </cell>
          <cell r="H16">
            <v>0</v>
          </cell>
          <cell r="I16">
            <v>0</v>
          </cell>
          <cell r="J16">
            <v>0</v>
          </cell>
          <cell r="K16">
            <v>0</v>
          </cell>
          <cell r="L16">
            <v>0</v>
          </cell>
          <cell r="M16">
            <v>0</v>
          </cell>
          <cell r="N16">
            <v>0</v>
          </cell>
        </row>
        <row r="17">
          <cell r="C17">
            <v>0</v>
          </cell>
          <cell r="D17">
            <v>0</v>
          </cell>
          <cell r="E17">
            <v>0</v>
          </cell>
          <cell r="F17">
            <v>0</v>
          </cell>
          <cell r="G17">
            <v>0</v>
          </cell>
          <cell r="H17">
            <v>0</v>
          </cell>
          <cell r="I17">
            <v>0</v>
          </cell>
          <cell r="J17">
            <v>0</v>
          </cell>
          <cell r="K17">
            <v>0</v>
          </cell>
          <cell r="L17">
            <v>0</v>
          </cell>
          <cell r="M17">
            <v>0</v>
          </cell>
          <cell r="N17">
            <v>0</v>
          </cell>
        </row>
        <row r="18">
          <cell r="C18">
            <v>0</v>
          </cell>
          <cell r="D18">
            <v>0</v>
          </cell>
          <cell r="E18">
            <v>0</v>
          </cell>
          <cell r="F18">
            <v>0</v>
          </cell>
          <cell r="G18">
            <v>0</v>
          </cell>
          <cell r="H18">
            <v>0</v>
          </cell>
          <cell r="I18">
            <v>0</v>
          </cell>
          <cell r="J18">
            <v>0</v>
          </cell>
          <cell r="K18">
            <v>0</v>
          </cell>
          <cell r="L18">
            <v>0</v>
          </cell>
          <cell r="M18">
            <v>0</v>
          </cell>
          <cell r="N18">
            <v>0</v>
          </cell>
        </row>
        <row r="19">
          <cell r="C19">
            <v>0</v>
          </cell>
          <cell r="D19">
            <v>0</v>
          </cell>
          <cell r="E19">
            <v>0</v>
          </cell>
          <cell r="F19">
            <v>0</v>
          </cell>
          <cell r="G19">
            <v>0</v>
          </cell>
          <cell r="H19">
            <v>0</v>
          </cell>
          <cell r="I19">
            <v>0</v>
          </cell>
          <cell r="J19">
            <v>0</v>
          </cell>
          <cell r="K19">
            <v>0</v>
          </cell>
          <cell r="L19">
            <v>0</v>
          </cell>
          <cell r="M19">
            <v>0</v>
          </cell>
          <cell r="N19">
            <v>0</v>
          </cell>
        </row>
        <row r="20">
          <cell r="C20">
            <v>0</v>
          </cell>
          <cell r="D20">
            <v>0</v>
          </cell>
          <cell r="E20">
            <v>0</v>
          </cell>
          <cell r="F20">
            <v>0</v>
          </cell>
          <cell r="G20">
            <v>0</v>
          </cell>
          <cell r="H20">
            <v>0</v>
          </cell>
          <cell r="I20">
            <v>0</v>
          </cell>
          <cell r="J20">
            <v>0</v>
          </cell>
          <cell r="K20">
            <v>0</v>
          </cell>
          <cell r="L20">
            <v>0</v>
          </cell>
          <cell r="M20">
            <v>0</v>
          </cell>
          <cell r="N20">
            <v>0</v>
          </cell>
        </row>
        <row r="21">
          <cell r="C21">
            <v>0</v>
          </cell>
          <cell r="D21">
            <v>0</v>
          </cell>
          <cell r="E21">
            <v>0</v>
          </cell>
          <cell r="F21">
            <v>0</v>
          </cell>
          <cell r="G21">
            <v>0</v>
          </cell>
          <cell r="H21">
            <v>0</v>
          </cell>
          <cell r="I21">
            <v>0</v>
          </cell>
          <cell r="J21">
            <v>0</v>
          </cell>
          <cell r="K21">
            <v>0</v>
          </cell>
          <cell r="L21">
            <v>0</v>
          </cell>
          <cell r="M21">
            <v>0</v>
          </cell>
          <cell r="N21">
            <v>0</v>
          </cell>
        </row>
        <row r="23">
          <cell r="C23">
            <v>0</v>
          </cell>
          <cell r="D23">
            <v>0</v>
          </cell>
          <cell r="E23">
            <v>0</v>
          </cell>
          <cell r="F23">
            <v>0</v>
          </cell>
          <cell r="G23">
            <v>0</v>
          </cell>
          <cell r="H23">
            <v>0</v>
          </cell>
          <cell r="I23">
            <v>0</v>
          </cell>
          <cell r="J23">
            <v>0</v>
          </cell>
          <cell r="K23">
            <v>0</v>
          </cell>
          <cell r="L23">
            <v>0</v>
          </cell>
          <cell r="M23">
            <v>0</v>
          </cell>
          <cell r="N23">
            <v>0</v>
          </cell>
        </row>
        <row r="24">
          <cell r="C24">
            <v>0</v>
          </cell>
          <cell r="D24">
            <v>0</v>
          </cell>
          <cell r="E24">
            <v>0</v>
          </cell>
          <cell r="F24">
            <v>0</v>
          </cell>
          <cell r="G24">
            <v>0</v>
          </cell>
          <cell r="H24">
            <v>0</v>
          </cell>
          <cell r="I24">
            <v>0</v>
          </cell>
          <cell r="J24">
            <v>0</v>
          </cell>
          <cell r="K24">
            <v>0</v>
          </cell>
          <cell r="L24">
            <v>0</v>
          </cell>
          <cell r="M24">
            <v>0</v>
          </cell>
          <cell r="N24">
            <v>0</v>
          </cell>
        </row>
        <row r="26">
          <cell r="C26">
            <v>0</v>
          </cell>
          <cell r="D26">
            <v>0</v>
          </cell>
          <cell r="E26">
            <v>0</v>
          </cell>
          <cell r="F26">
            <v>0</v>
          </cell>
          <cell r="G26">
            <v>0</v>
          </cell>
          <cell r="H26">
            <v>0</v>
          </cell>
          <cell r="I26">
            <v>0</v>
          </cell>
          <cell r="J26">
            <v>0</v>
          </cell>
          <cell r="K26">
            <v>0</v>
          </cell>
          <cell r="L26">
            <v>0</v>
          </cell>
          <cell r="M26">
            <v>0</v>
          </cell>
          <cell r="N26">
            <v>0</v>
          </cell>
        </row>
        <row r="28">
          <cell r="C28">
            <v>0</v>
          </cell>
          <cell r="D28">
            <v>0</v>
          </cell>
          <cell r="E28">
            <v>0</v>
          </cell>
          <cell r="F28">
            <v>0</v>
          </cell>
          <cell r="G28">
            <v>0</v>
          </cell>
          <cell r="H28">
            <v>0</v>
          </cell>
          <cell r="I28">
            <v>0</v>
          </cell>
          <cell r="J28">
            <v>0</v>
          </cell>
          <cell r="K28">
            <v>0</v>
          </cell>
          <cell r="L28">
            <v>0</v>
          </cell>
          <cell r="M28">
            <v>0</v>
          </cell>
          <cell r="N28">
            <v>0</v>
          </cell>
        </row>
        <row r="29">
          <cell r="C29">
            <v>0</v>
          </cell>
          <cell r="D29">
            <v>0</v>
          </cell>
          <cell r="E29">
            <v>0</v>
          </cell>
          <cell r="F29">
            <v>0</v>
          </cell>
          <cell r="G29">
            <v>0</v>
          </cell>
          <cell r="H29">
            <v>0</v>
          </cell>
          <cell r="I29">
            <v>0</v>
          </cell>
          <cell r="J29">
            <v>0</v>
          </cell>
          <cell r="K29">
            <v>0</v>
          </cell>
          <cell r="L29">
            <v>0</v>
          </cell>
          <cell r="M29">
            <v>0</v>
          </cell>
          <cell r="N29">
            <v>0</v>
          </cell>
        </row>
        <row r="30">
          <cell r="C30">
            <v>0</v>
          </cell>
          <cell r="D30">
            <v>0</v>
          </cell>
          <cell r="E30">
            <v>0</v>
          </cell>
          <cell r="F30">
            <v>0</v>
          </cell>
          <cell r="G30">
            <v>0</v>
          </cell>
          <cell r="H30">
            <v>0</v>
          </cell>
          <cell r="I30">
            <v>0</v>
          </cell>
          <cell r="J30">
            <v>0</v>
          </cell>
          <cell r="K30">
            <v>0</v>
          </cell>
          <cell r="L30">
            <v>0</v>
          </cell>
          <cell r="M30">
            <v>0</v>
          </cell>
          <cell r="N30">
            <v>0</v>
          </cell>
        </row>
        <row r="31">
          <cell r="C31">
            <v>0</v>
          </cell>
          <cell r="D31">
            <v>0</v>
          </cell>
          <cell r="E31">
            <v>0</v>
          </cell>
          <cell r="F31">
            <v>0</v>
          </cell>
          <cell r="G31">
            <v>0</v>
          </cell>
          <cell r="H31">
            <v>0</v>
          </cell>
          <cell r="I31">
            <v>0</v>
          </cell>
          <cell r="J31">
            <v>0</v>
          </cell>
          <cell r="K31">
            <v>0</v>
          </cell>
          <cell r="L31">
            <v>0</v>
          </cell>
          <cell r="M31">
            <v>0</v>
          </cell>
          <cell r="N31">
            <v>0</v>
          </cell>
        </row>
        <row r="32">
          <cell r="C32">
            <v>0</v>
          </cell>
          <cell r="D32">
            <v>0</v>
          </cell>
          <cell r="E32">
            <v>0</v>
          </cell>
          <cell r="F32">
            <v>0</v>
          </cell>
          <cell r="G32">
            <v>0</v>
          </cell>
          <cell r="H32">
            <v>0</v>
          </cell>
          <cell r="I32">
            <v>0</v>
          </cell>
          <cell r="J32">
            <v>0</v>
          </cell>
          <cell r="K32">
            <v>0</v>
          </cell>
          <cell r="L32">
            <v>0</v>
          </cell>
          <cell r="M32">
            <v>0</v>
          </cell>
          <cell r="N32">
            <v>0</v>
          </cell>
        </row>
        <row r="33">
          <cell r="C33">
            <v>0</v>
          </cell>
          <cell r="D33">
            <v>0</v>
          </cell>
          <cell r="E33">
            <v>0</v>
          </cell>
          <cell r="F33">
            <v>0</v>
          </cell>
          <cell r="G33">
            <v>0</v>
          </cell>
          <cell r="H33">
            <v>0</v>
          </cell>
          <cell r="I33">
            <v>0</v>
          </cell>
          <cell r="J33">
            <v>0</v>
          </cell>
          <cell r="K33">
            <v>0</v>
          </cell>
          <cell r="L33">
            <v>0</v>
          </cell>
          <cell r="M33">
            <v>0</v>
          </cell>
          <cell r="N33">
            <v>0</v>
          </cell>
        </row>
        <row r="34">
          <cell r="C34">
            <v>0</v>
          </cell>
          <cell r="D34">
            <v>0</v>
          </cell>
          <cell r="E34">
            <v>0</v>
          </cell>
          <cell r="F34">
            <v>0</v>
          </cell>
          <cell r="G34">
            <v>0</v>
          </cell>
          <cell r="H34">
            <v>0</v>
          </cell>
          <cell r="I34">
            <v>0</v>
          </cell>
          <cell r="J34">
            <v>0</v>
          </cell>
          <cell r="K34">
            <v>0</v>
          </cell>
          <cell r="L34">
            <v>0</v>
          </cell>
          <cell r="M34">
            <v>0</v>
          </cell>
          <cell r="N34">
            <v>0</v>
          </cell>
        </row>
        <row r="35">
          <cell r="C35">
            <v>0</v>
          </cell>
          <cell r="D35">
            <v>0</v>
          </cell>
          <cell r="E35">
            <v>0</v>
          </cell>
          <cell r="F35">
            <v>0</v>
          </cell>
          <cell r="G35">
            <v>0</v>
          </cell>
          <cell r="H35">
            <v>0</v>
          </cell>
          <cell r="I35">
            <v>0</v>
          </cell>
          <cell r="J35">
            <v>0</v>
          </cell>
          <cell r="K35">
            <v>0</v>
          </cell>
          <cell r="L35">
            <v>0</v>
          </cell>
          <cell r="M35">
            <v>0</v>
          </cell>
          <cell r="N35">
            <v>0</v>
          </cell>
        </row>
        <row r="36">
          <cell r="C36">
            <v>0</v>
          </cell>
          <cell r="D36">
            <v>0</v>
          </cell>
          <cell r="E36">
            <v>0</v>
          </cell>
          <cell r="F36">
            <v>0</v>
          </cell>
          <cell r="G36">
            <v>0</v>
          </cell>
          <cell r="H36">
            <v>0</v>
          </cell>
          <cell r="I36">
            <v>0</v>
          </cell>
          <cell r="J36">
            <v>0</v>
          </cell>
          <cell r="K36">
            <v>0</v>
          </cell>
          <cell r="L36">
            <v>0</v>
          </cell>
          <cell r="M36">
            <v>0</v>
          </cell>
          <cell r="N36">
            <v>0</v>
          </cell>
        </row>
        <row r="37">
          <cell r="C37">
            <v>0</v>
          </cell>
          <cell r="D37">
            <v>0</v>
          </cell>
          <cell r="E37">
            <v>0</v>
          </cell>
          <cell r="F37">
            <v>0</v>
          </cell>
          <cell r="G37">
            <v>0</v>
          </cell>
          <cell r="H37">
            <v>0</v>
          </cell>
          <cell r="I37">
            <v>0</v>
          </cell>
          <cell r="J37">
            <v>0</v>
          </cell>
          <cell r="K37">
            <v>0</v>
          </cell>
          <cell r="L37">
            <v>0</v>
          </cell>
          <cell r="M37">
            <v>0</v>
          </cell>
          <cell r="N37">
            <v>0</v>
          </cell>
        </row>
        <row r="38">
          <cell r="C38">
            <v>0</v>
          </cell>
          <cell r="D38">
            <v>0</v>
          </cell>
          <cell r="E38">
            <v>0</v>
          </cell>
          <cell r="F38">
            <v>0</v>
          </cell>
          <cell r="G38">
            <v>0</v>
          </cell>
          <cell r="H38">
            <v>0</v>
          </cell>
          <cell r="I38">
            <v>0</v>
          </cell>
          <cell r="J38">
            <v>0</v>
          </cell>
          <cell r="K38">
            <v>0</v>
          </cell>
          <cell r="L38">
            <v>0</v>
          </cell>
          <cell r="M38">
            <v>0</v>
          </cell>
          <cell r="N38">
            <v>0</v>
          </cell>
        </row>
        <row r="40">
          <cell r="C40">
            <v>2523</v>
          </cell>
          <cell r="D40">
            <v>4721</v>
          </cell>
          <cell r="E40">
            <v>7157</v>
          </cell>
          <cell r="F40">
            <v>9357</v>
          </cell>
          <cell r="G40">
            <v>11557</v>
          </cell>
          <cell r="H40">
            <v>13757</v>
          </cell>
          <cell r="I40">
            <v>15957</v>
          </cell>
          <cell r="J40">
            <v>18157</v>
          </cell>
          <cell r="K40">
            <v>20357</v>
          </cell>
          <cell r="L40">
            <v>22557</v>
          </cell>
          <cell r="M40">
            <v>24757</v>
          </cell>
          <cell r="N40">
            <v>26957</v>
          </cell>
        </row>
        <row r="41">
          <cell r="C41">
            <v>0</v>
          </cell>
          <cell r="D41">
            <v>0</v>
          </cell>
          <cell r="E41">
            <v>13</v>
          </cell>
          <cell r="F41">
            <v>13</v>
          </cell>
          <cell r="G41">
            <v>13</v>
          </cell>
          <cell r="H41">
            <v>13</v>
          </cell>
          <cell r="I41">
            <v>13</v>
          </cell>
          <cell r="J41">
            <v>13</v>
          </cell>
          <cell r="K41">
            <v>13</v>
          </cell>
          <cell r="L41">
            <v>13</v>
          </cell>
          <cell r="M41">
            <v>13</v>
          </cell>
          <cell r="N41">
            <v>13</v>
          </cell>
        </row>
        <row r="42">
          <cell r="C42">
            <v>13112</v>
          </cell>
          <cell r="D42">
            <v>26734</v>
          </cell>
          <cell r="E42">
            <v>40417</v>
          </cell>
          <cell r="F42">
            <v>45583.666666666664</v>
          </cell>
          <cell r="G42">
            <v>50750.333333333328</v>
          </cell>
          <cell r="H42">
            <v>55916.999999999993</v>
          </cell>
          <cell r="I42">
            <v>61083.666666666657</v>
          </cell>
          <cell r="J42">
            <v>66250.333333333328</v>
          </cell>
          <cell r="K42">
            <v>71417</v>
          </cell>
          <cell r="L42">
            <v>76583.666666666672</v>
          </cell>
          <cell r="M42">
            <v>81750.333333333343</v>
          </cell>
          <cell r="N42">
            <v>86917.000000000015</v>
          </cell>
        </row>
        <row r="43">
          <cell r="C43">
            <v>345980</v>
          </cell>
          <cell r="D43">
            <v>697190</v>
          </cell>
          <cell r="E43">
            <v>1057777</v>
          </cell>
          <cell r="F43">
            <v>1346438.9929166667</v>
          </cell>
          <cell r="G43">
            <v>1635100.9858333333</v>
          </cell>
          <cell r="H43">
            <v>1924512.97875</v>
          </cell>
          <cell r="I43">
            <v>2213174.9716666667</v>
          </cell>
          <cell r="J43">
            <v>2501836.9645833336</v>
          </cell>
          <cell r="K43">
            <v>2791248.9575000005</v>
          </cell>
          <cell r="L43">
            <v>3079910.9504166674</v>
          </cell>
          <cell r="M43">
            <v>3368572.9433333343</v>
          </cell>
          <cell r="N43">
            <v>3666984.9362500012</v>
          </cell>
        </row>
        <row r="44">
          <cell r="C44">
            <v>60610</v>
          </cell>
          <cell r="D44">
            <v>117993</v>
          </cell>
          <cell r="E44">
            <v>172779</v>
          </cell>
          <cell r="F44">
            <v>221975</v>
          </cell>
          <cell r="G44">
            <v>271171</v>
          </cell>
          <cell r="H44">
            <v>320367</v>
          </cell>
          <cell r="I44">
            <v>369563</v>
          </cell>
          <cell r="J44">
            <v>418759</v>
          </cell>
          <cell r="K44">
            <v>467955</v>
          </cell>
          <cell r="L44">
            <v>517151</v>
          </cell>
          <cell r="M44">
            <v>566347</v>
          </cell>
          <cell r="N44">
            <v>615543</v>
          </cell>
        </row>
        <row r="45">
          <cell r="C45">
            <v>11577</v>
          </cell>
          <cell r="D45">
            <v>22826</v>
          </cell>
          <cell r="E45">
            <v>35107</v>
          </cell>
          <cell r="F45">
            <v>49841</v>
          </cell>
          <cell r="G45">
            <v>65058</v>
          </cell>
          <cell r="H45">
            <v>80775</v>
          </cell>
          <cell r="I45">
            <v>96492</v>
          </cell>
          <cell r="J45">
            <v>112209</v>
          </cell>
          <cell r="K45">
            <v>127926</v>
          </cell>
          <cell r="L45">
            <v>143643</v>
          </cell>
          <cell r="M45">
            <v>159360</v>
          </cell>
          <cell r="N45">
            <v>185077</v>
          </cell>
        </row>
        <row r="46">
          <cell r="C46">
            <v>46079</v>
          </cell>
          <cell r="D46">
            <v>63457</v>
          </cell>
          <cell r="E46">
            <v>191183</v>
          </cell>
          <cell r="F46">
            <v>285456</v>
          </cell>
          <cell r="G46">
            <v>367263</v>
          </cell>
          <cell r="H46">
            <v>460845</v>
          </cell>
          <cell r="I46">
            <v>541232</v>
          </cell>
          <cell r="J46">
            <v>617919</v>
          </cell>
          <cell r="K46">
            <v>704962</v>
          </cell>
          <cell r="L46">
            <v>784349</v>
          </cell>
          <cell r="M46">
            <v>863435</v>
          </cell>
          <cell r="N46">
            <v>955272</v>
          </cell>
        </row>
        <row r="47">
          <cell r="C47">
            <v>-57386.702349695843</v>
          </cell>
          <cell r="D47">
            <v>-112272.94665626006</v>
          </cell>
          <cell r="E47">
            <v>-183747.27811693423</v>
          </cell>
          <cell r="F47">
            <v>-229227.07145026757</v>
          </cell>
          <cell r="G47">
            <v>-281164.40478360094</v>
          </cell>
          <cell r="H47">
            <v>-340838.40478360094</v>
          </cell>
          <cell r="I47">
            <v>-401067.40478360094</v>
          </cell>
          <cell r="J47">
            <v>-458759.40478360094</v>
          </cell>
          <cell r="K47">
            <v>-543374.40478360094</v>
          </cell>
          <cell r="L47">
            <v>-597151.40478360094</v>
          </cell>
          <cell r="M47">
            <v>-656400.40478360094</v>
          </cell>
          <cell r="N47">
            <v>-703361.40478360094</v>
          </cell>
        </row>
        <row r="48">
          <cell r="C48">
            <v>479881</v>
          </cell>
          <cell r="D48">
            <v>932921</v>
          </cell>
          <cell r="E48">
            <v>1504433</v>
          </cell>
          <cell r="F48">
            <v>1958664.6595833334</v>
          </cell>
          <cell r="G48">
            <v>2400913.3191666668</v>
          </cell>
          <cell r="H48">
            <v>2856186.9787499998</v>
          </cell>
          <cell r="I48">
            <v>3297515.6383333332</v>
          </cell>
          <cell r="J48">
            <v>3735144.2979166671</v>
          </cell>
          <cell r="K48">
            <v>4183878.9575000005</v>
          </cell>
          <cell r="L48">
            <v>4624207.6170833334</v>
          </cell>
          <cell r="M48">
            <v>5064235.2766666673</v>
          </cell>
          <cell r="N48">
            <v>5536763.9362500012</v>
          </cell>
        </row>
        <row r="49">
          <cell r="C49">
            <v>-479881</v>
          </cell>
          <cell r="D49">
            <v>-932921</v>
          </cell>
          <cell r="E49">
            <v>-1504433</v>
          </cell>
          <cell r="F49">
            <v>-1958664.6595833334</v>
          </cell>
          <cell r="G49">
            <v>-2400913.3191666668</v>
          </cell>
          <cell r="H49">
            <v>-2856186.9787499998</v>
          </cell>
          <cell r="I49">
            <v>-3297515.6383333332</v>
          </cell>
          <cell r="J49">
            <v>-3735144.2979166671</v>
          </cell>
          <cell r="K49">
            <v>-4183878.9575000005</v>
          </cell>
          <cell r="L49">
            <v>-4624207.6170833334</v>
          </cell>
          <cell r="M49">
            <v>-5064235.2766666673</v>
          </cell>
          <cell r="N49">
            <v>-5536763.9362500012</v>
          </cell>
        </row>
        <row r="50">
          <cell r="C50">
            <v>-9994</v>
          </cell>
          <cell r="D50">
            <v>-46553</v>
          </cell>
          <cell r="E50">
            <v>-84175</v>
          </cell>
          <cell r="F50">
            <v>-103175</v>
          </cell>
          <cell r="G50">
            <v>-122175</v>
          </cell>
          <cell r="H50">
            <v>-141175</v>
          </cell>
          <cell r="I50">
            <v>-160175</v>
          </cell>
          <cell r="J50">
            <v>-179175</v>
          </cell>
          <cell r="K50">
            <v>-198175</v>
          </cell>
          <cell r="L50">
            <v>-217175</v>
          </cell>
          <cell r="M50">
            <v>-236175</v>
          </cell>
          <cell r="N50">
            <v>-255175</v>
          </cell>
        </row>
        <row r="51">
          <cell r="C51">
            <v>-53187</v>
          </cell>
          <cell r="D51">
            <v>-106374</v>
          </cell>
          <cell r="E51">
            <v>-159561</v>
          </cell>
          <cell r="F51">
            <v>-212748</v>
          </cell>
          <cell r="G51">
            <v>-265935</v>
          </cell>
          <cell r="H51">
            <v>-319122</v>
          </cell>
          <cell r="I51">
            <v>-372309</v>
          </cell>
          <cell r="J51">
            <v>-425496</v>
          </cell>
          <cell r="K51">
            <v>-478683</v>
          </cell>
          <cell r="L51">
            <v>-531870</v>
          </cell>
          <cell r="M51">
            <v>-585057</v>
          </cell>
          <cell r="N51">
            <v>-638244</v>
          </cell>
        </row>
        <row r="52">
          <cell r="C52" t="str">
            <v xml:space="preserve"> </v>
          </cell>
        </row>
        <row r="55">
          <cell r="C55">
            <v>0</v>
          </cell>
          <cell r="D55">
            <v>0</v>
          </cell>
          <cell r="E55">
            <v>0</v>
          </cell>
          <cell r="F55">
            <v>0</v>
          </cell>
          <cell r="G55">
            <v>0</v>
          </cell>
          <cell r="H55">
            <v>0</v>
          </cell>
          <cell r="I55">
            <v>0</v>
          </cell>
          <cell r="J55">
            <v>0</v>
          </cell>
          <cell r="K55">
            <v>0</v>
          </cell>
          <cell r="L55">
            <v>0</v>
          </cell>
          <cell r="M55">
            <v>0</v>
          </cell>
          <cell r="N55">
            <v>0</v>
          </cell>
        </row>
        <row r="58">
          <cell r="C58">
            <v>0</v>
          </cell>
          <cell r="D58">
            <v>0</v>
          </cell>
          <cell r="E58">
            <v>0</v>
          </cell>
          <cell r="F58">
            <v>0</v>
          </cell>
          <cell r="G58">
            <v>0</v>
          </cell>
          <cell r="H58">
            <v>0</v>
          </cell>
          <cell r="I58">
            <v>0</v>
          </cell>
          <cell r="J58">
            <v>0</v>
          </cell>
          <cell r="K58">
            <v>0</v>
          </cell>
          <cell r="L58">
            <v>0</v>
          </cell>
          <cell r="M58">
            <v>0</v>
          </cell>
          <cell r="N58">
            <v>0</v>
          </cell>
        </row>
        <row r="61">
          <cell r="C61">
            <v>0</v>
          </cell>
          <cell r="D61">
            <v>0</v>
          </cell>
          <cell r="E61">
            <v>0</v>
          </cell>
          <cell r="F61">
            <v>0</v>
          </cell>
          <cell r="G61">
            <v>0</v>
          </cell>
          <cell r="H61">
            <v>0</v>
          </cell>
          <cell r="I61">
            <v>0</v>
          </cell>
          <cell r="J61">
            <v>0</v>
          </cell>
          <cell r="K61">
            <v>0</v>
          </cell>
          <cell r="L61">
            <v>0</v>
          </cell>
          <cell r="M61">
            <v>0</v>
          </cell>
          <cell r="N61">
            <v>0</v>
          </cell>
        </row>
        <row r="65">
          <cell r="C65">
            <v>0</v>
          </cell>
          <cell r="D65">
            <v>0</v>
          </cell>
          <cell r="E65">
            <v>0</v>
          </cell>
          <cell r="F65">
            <v>0</v>
          </cell>
          <cell r="G65">
            <v>0</v>
          </cell>
          <cell r="H65">
            <v>0</v>
          </cell>
          <cell r="I65">
            <v>0</v>
          </cell>
          <cell r="J65">
            <v>0</v>
          </cell>
          <cell r="K65">
            <v>0</v>
          </cell>
          <cell r="L65">
            <v>0</v>
          </cell>
          <cell r="M65">
            <v>0</v>
          </cell>
          <cell r="N65">
            <v>0</v>
          </cell>
        </row>
        <row r="71">
          <cell r="C71">
            <v>0</v>
          </cell>
          <cell r="D71">
            <v>0</v>
          </cell>
          <cell r="E71">
            <v>0</v>
          </cell>
          <cell r="F71">
            <v>0</v>
          </cell>
          <cell r="G71">
            <v>0</v>
          </cell>
          <cell r="H71">
            <v>0</v>
          </cell>
          <cell r="I71">
            <v>0</v>
          </cell>
          <cell r="J71">
            <v>0</v>
          </cell>
          <cell r="K71">
            <v>0</v>
          </cell>
          <cell r="L71">
            <v>0</v>
          </cell>
          <cell r="M71">
            <v>0</v>
          </cell>
          <cell r="N71">
            <v>0</v>
          </cell>
        </row>
        <row r="75">
          <cell r="C75">
            <v>0</v>
          </cell>
          <cell r="D75">
            <v>0</v>
          </cell>
          <cell r="E75">
            <v>0</v>
          </cell>
          <cell r="F75">
            <v>0</v>
          </cell>
          <cell r="G75">
            <v>0</v>
          </cell>
          <cell r="H75">
            <v>0</v>
          </cell>
          <cell r="I75">
            <v>0</v>
          </cell>
          <cell r="J75">
            <v>0</v>
          </cell>
          <cell r="K75">
            <v>0</v>
          </cell>
          <cell r="L75">
            <v>0</v>
          </cell>
          <cell r="M75">
            <v>0</v>
          </cell>
          <cell r="N75">
            <v>0</v>
          </cell>
        </row>
        <row r="80">
          <cell r="C80">
            <v>0</v>
          </cell>
          <cell r="D80">
            <v>0</v>
          </cell>
          <cell r="E80">
            <v>0</v>
          </cell>
          <cell r="F80">
            <v>0</v>
          </cell>
          <cell r="G80">
            <v>0</v>
          </cell>
          <cell r="H80">
            <v>0</v>
          </cell>
          <cell r="I80">
            <v>0</v>
          </cell>
          <cell r="J80">
            <v>0</v>
          </cell>
          <cell r="K80">
            <v>0</v>
          </cell>
          <cell r="L80">
            <v>0</v>
          </cell>
          <cell r="M80">
            <v>0</v>
          </cell>
          <cell r="N80">
            <v>0</v>
          </cell>
        </row>
        <row r="81">
          <cell r="C81">
            <v>0</v>
          </cell>
          <cell r="D81">
            <v>0</v>
          </cell>
          <cell r="E81">
            <v>0</v>
          </cell>
          <cell r="F81">
            <v>0</v>
          </cell>
          <cell r="G81">
            <v>0</v>
          </cell>
          <cell r="H81">
            <v>0</v>
          </cell>
          <cell r="I81">
            <v>0</v>
          </cell>
          <cell r="J81">
            <v>0</v>
          </cell>
          <cell r="K81">
            <v>0</v>
          </cell>
          <cell r="L81">
            <v>0</v>
          </cell>
          <cell r="M81">
            <v>0</v>
          </cell>
          <cell r="N81">
            <v>0</v>
          </cell>
        </row>
        <row r="85">
          <cell r="C85">
            <v>0</v>
          </cell>
          <cell r="D85">
            <v>0</v>
          </cell>
          <cell r="E85">
            <v>0</v>
          </cell>
          <cell r="F85">
            <v>0</v>
          </cell>
          <cell r="G85">
            <v>0</v>
          </cell>
          <cell r="H85">
            <v>0</v>
          </cell>
          <cell r="I85">
            <v>0</v>
          </cell>
          <cell r="J85">
            <v>0</v>
          </cell>
          <cell r="K85">
            <v>0</v>
          </cell>
          <cell r="L85">
            <v>0</v>
          </cell>
          <cell r="M85">
            <v>0</v>
          </cell>
          <cell r="N85">
            <v>0</v>
          </cell>
        </row>
        <row r="88">
          <cell r="C88">
            <v>0</v>
          </cell>
          <cell r="D88">
            <v>0</v>
          </cell>
          <cell r="E88">
            <v>0</v>
          </cell>
          <cell r="F88">
            <v>0</v>
          </cell>
          <cell r="G88">
            <v>0</v>
          </cell>
          <cell r="H88">
            <v>0</v>
          </cell>
          <cell r="I88">
            <v>0</v>
          </cell>
          <cell r="J88">
            <v>0</v>
          </cell>
          <cell r="K88">
            <v>0</v>
          </cell>
          <cell r="L88">
            <v>0</v>
          </cell>
          <cell r="M88">
            <v>0</v>
          </cell>
          <cell r="N88">
            <v>0</v>
          </cell>
        </row>
        <row r="93">
          <cell r="C93">
            <v>0</v>
          </cell>
          <cell r="D93">
            <v>0</v>
          </cell>
          <cell r="E93">
            <v>0</v>
          </cell>
          <cell r="F93">
            <v>0</v>
          </cell>
          <cell r="G93">
            <v>0</v>
          </cell>
          <cell r="H93">
            <v>0</v>
          </cell>
          <cell r="I93">
            <v>0</v>
          </cell>
          <cell r="J93">
            <v>0</v>
          </cell>
          <cell r="K93">
            <v>0</v>
          </cell>
          <cell r="L93">
            <v>0</v>
          </cell>
          <cell r="M93">
            <v>0</v>
          </cell>
          <cell r="N93">
            <v>0</v>
          </cell>
        </row>
        <row r="101">
          <cell r="C101">
            <v>0</v>
          </cell>
          <cell r="D101">
            <v>0</v>
          </cell>
          <cell r="E101">
            <v>0</v>
          </cell>
          <cell r="F101">
            <v>0</v>
          </cell>
          <cell r="G101">
            <v>0</v>
          </cell>
          <cell r="H101">
            <v>0</v>
          </cell>
          <cell r="I101">
            <v>0</v>
          </cell>
          <cell r="J101">
            <v>0</v>
          </cell>
          <cell r="K101">
            <v>0</v>
          </cell>
          <cell r="L101">
            <v>0</v>
          </cell>
          <cell r="M101">
            <v>0</v>
          </cell>
          <cell r="N101">
            <v>0</v>
          </cell>
        </row>
        <row r="104">
          <cell r="C104">
            <v>0</v>
          </cell>
          <cell r="D104">
            <v>0</v>
          </cell>
          <cell r="E104">
            <v>0</v>
          </cell>
          <cell r="F104">
            <v>0</v>
          </cell>
          <cell r="G104">
            <v>0</v>
          </cell>
          <cell r="H104">
            <v>0</v>
          </cell>
          <cell r="I104">
            <v>0</v>
          </cell>
          <cell r="J104">
            <v>0</v>
          </cell>
          <cell r="K104">
            <v>0</v>
          </cell>
          <cell r="L104">
            <v>0</v>
          </cell>
          <cell r="M104">
            <v>0</v>
          </cell>
          <cell r="N104">
            <v>0</v>
          </cell>
        </row>
        <row r="109">
          <cell r="C109">
            <v>0</v>
          </cell>
          <cell r="D109">
            <v>0</v>
          </cell>
          <cell r="E109">
            <v>0</v>
          </cell>
          <cell r="F109">
            <v>0</v>
          </cell>
          <cell r="G109">
            <v>0</v>
          </cell>
          <cell r="H109">
            <v>0</v>
          </cell>
          <cell r="I109">
            <v>0</v>
          </cell>
          <cell r="J109">
            <v>0</v>
          </cell>
          <cell r="K109">
            <v>0</v>
          </cell>
          <cell r="L109">
            <v>0</v>
          </cell>
          <cell r="M109">
            <v>0</v>
          </cell>
          <cell r="N109">
            <v>0</v>
          </cell>
        </row>
        <row r="110">
          <cell r="C110">
            <v>0</v>
          </cell>
          <cell r="D110">
            <v>0</v>
          </cell>
          <cell r="E110">
            <v>0</v>
          </cell>
          <cell r="F110">
            <v>0</v>
          </cell>
          <cell r="G110">
            <v>0</v>
          </cell>
          <cell r="H110">
            <v>0</v>
          </cell>
          <cell r="I110">
            <v>0</v>
          </cell>
          <cell r="J110">
            <v>0</v>
          </cell>
          <cell r="K110">
            <v>0</v>
          </cell>
          <cell r="L110">
            <v>0</v>
          </cell>
          <cell r="M110">
            <v>0</v>
          </cell>
          <cell r="N110">
            <v>0</v>
          </cell>
        </row>
        <row r="111">
          <cell r="C111">
            <v>0</v>
          </cell>
          <cell r="D111">
            <v>0</v>
          </cell>
          <cell r="E111">
            <v>0</v>
          </cell>
          <cell r="F111">
            <v>0</v>
          </cell>
          <cell r="G111">
            <v>0</v>
          </cell>
          <cell r="H111">
            <v>0</v>
          </cell>
          <cell r="I111">
            <v>0</v>
          </cell>
          <cell r="J111">
            <v>0</v>
          </cell>
          <cell r="K111">
            <v>0</v>
          </cell>
          <cell r="L111">
            <v>0</v>
          </cell>
          <cell r="M111">
            <v>0</v>
          </cell>
          <cell r="N111">
            <v>0</v>
          </cell>
        </row>
        <row r="112">
          <cell r="C112">
            <v>0</v>
          </cell>
          <cell r="D112">
            <v>0</v>
          </cell>
          <cell r="E112">
            <v>0</v>
          </cell>
          <cell r="F112">
            <v>0</v>
          </cell>
          <cell r="G112">
            <v>0</v>
          </cell>
          <cell r="H112">
            <v>0</v>
          </cell>
          <cell r="I112">
            <v>0</v>
          </cell>
          <cell r="J112">
            <v>0</v>
          </cell>
          <cell r="K112">
            <v>0</v>
          </cell>
          <cell r="L112">
            <v>0</v>
          </cell>
          <cell r="M112">
            <v>0</v>
          </cell>
          <cell r="N112">
            <v>0</v>
          </cell>
        </row>
        <row r="119">
          <cell r="C119">
            <v>2523</v>
          </cell>
          <cell r="D119">
            <v>2198</v>
          </cell>
          <cell r="E119">
            <v>2436</v>
          </cell>
          <cell r="F119">
            <v>2200</v>
          </cell>
          <cell r="G119">
            <v>2200</v>
          </cell>
          <cell r="H119">
            <v>2200</v>
          </cell>
          <cell r="I119">
            <v>2200</v>
          </cell>
          <cell r="J119">
            <v>2200</v>
          </cell>
          <cell r="K119">
            <v>2200</v>
          </cell>
          <cell r="L119">
            <v>2200</v>
          </cell>
          <cell r="M119">
            <v>2200</v>
          </cell>
          <cell r="N119">
            <v>2200</v>
          </cell>
        </row>
        <row r="121">
          <cell r="C121">
            <v>2523</v>
          </cell>
          <cell r="D121">
            <v>2198</v>
          </cell>
          <cell r="E121">
            <v>2436</v>
          </cell>
          <cell r="F121">
            <v>2200</v>
          </cell>
          <cell r="G121">
            <v>2200</v>
          </cell>
          <cell r="H121">
            <v>2200</v>
          </cell>
          <cell r="I121">
            <v>2200</v>
          </cell>
          <cell r="J121">
            <v>2200</v>
          </cell>
          <cell r="K121">
            <v>2200</v>
          </cell>
          <cell r="L121">
            <v>2200</v>
          </cell>
          <cell r="M121">
            <v>2200</v>
          </cell>
          <cell r="N121">
            <v>2200</v>
          </cell>
        </row>
        <row r="123">
          <cell r="E123">
            <v>13</v>
          </cell>
        </row>
        <row r="126">
          <cell r="C126">
            <v>0</v>
          </cell>
          <cell r="D126">
            <v>0</v>
          </cell>
          <cell r="E126">
            <v>13</v>
          </cell>
          <cell r="F126">
            <v>0</v>
          </cell>
          <cell r="G126">
            <v>0</v>
          </cell>
          <cell r="H126">
            <v>0</v>
          </cell>
          <cell r="I126">
            <v>0</v>
          </cell>
          <cell r="J126">
            <v>0</v>
          </cell>
          <cell r="K126">
            <v>0</v>
          </cell>
          <cell r="L126">
            <v>0</v>
          </cell>
          <cell r="M126">
            <v>0</v>
          </cell>
          <cell r="N126">
            <v>0</v>
          </cell>
        </row>
        <row r="128">
          <cell r="C128">
            <v>12500</v>
          </cell>
          <cell r="D128">
            <v>12500</v>
          </cell>
          <cell r="E128">
            <v>12500</v>
          </cell>
          <cell r="F128">
            <v>4166.666666666667</v>
          </cell>
          <cell r="G128">
            <v>4166.666666666667</v>
          </cell>
          <cell r="H128">
            <v>4166.666666666667</v>
          </cell>
          <cell r="I128">
            <v>4166.666666666667</v>
          </cell>
          <cell r="J128">
            <v>4166.666666666667</v>
          </cell>
          <cell r="K128">
            <v>4166.666666666667</v>
          </cell>
          <cell r="L128">
            <v>4166.666666666667</v>
          </cell>
          <cell r="M128">
            <v>4166.666666666667</v>
          </cell>
          <cell r="N128">
            <v>4166.666666666667</v>
          </cell>
        </row>
        <row r="129">
          <cell r="C129">
            <v>612</v>
          </cell>
          <cell r="D129">
            <v>1122</v>
          </cell>
          <cell r="E129">
            <v>1183</v>
          </cell>
          <cell r="F129">
            <v>1000</v>
          </cell>
          <cell r="G129">
            <v>1000</v>
          </cell>
          <cell r="H129">
            <v>1000</v>
          </cell>
          <cell r="I129">
            <v>1000</v>
          </cell>
          <cell r="J129">
            <v>1000</v>
          </cell>
          <cell r="K129">
            <v>1000</v>
          </cell>
          <cell r="L129">
            <v>1000</v>
          </cell>
          <cell r="M129">
            <v>1000</v>
          </cell>
          <cell r="N129">
            <v>1000</v>
          </cell>
        </row>
        <row r="130">
          <cell r="C130">
            <v>13112</v>
          </cell>
          <cell r="D130">
            <v>13622</v>
          </cell>
          <cell r="E130">
            <v>13683</v>
          </cell>
          <cell r="F130">
            <v>5166.666666666667</v>
          </cell>
          <cell r="G130">
            <v>5166.666666666667</v>
          </cell>
          <cell r="H130">
            <v>5166.666666666667</v>
          </cell>
          <cell r="I130">
            <v>5166.666666666667</v>
          </cell>
          <cell r="J130">
            <v>5166.666666666667</v>
          </cell>
          <cell r="K130">
            <v>5166.666666666667</v>
          </cell>
          <cell r="L130">
            <v>5166.666666666667</v>
          </cell>
          <cell r="M130">
            <v>5166.666666666667</v>
          </cell>
          <cell r="N130">
            <v>5166.666666666667</v>
          </cell>
        </row>
        <row r="132">
          <cell r="C132">
            <v>191778</v>
          </cell>
          <cell r="D132">
            <v>203395</v>
          </cell>
          <cell r="E132">
            <v>190744</v>
          </cell>
          <cell r="F132">
            <v>165413.25</v>
          </cell>
          <cell r="G132">
            <v>165413.25</v>
          </cell>
          <cell r="H132">
            <v>165413.25</v>
          </cell>
          <cell r="I132">
            <v>165413.25</v>
          </cell>
          <cell r="J132">
            <v>165413.25</v>
          </cell>
          <cell r="K132">
            <v>165413.25</v>
          </cell>
          <cell r="L132">
            <v>165413.25</v>
          </cell>
          <cell r="M132">
            <v>165413.25</v>
          </cell>
          <cell r="N132">
            <v>165413.25</v>
          </cell>
        </row>
        <row r="133">
          <cell r="C133">
            <v>2409</v>
          </cell>
          <cell r="D133">
            <v>466</v>
          </cell>
          <cell r="E133">
            <v>1587</v>
          </cell>
          <cell r="H133">
            <v>750</v>
          </cell>
          <cell r="K133">
            <v>750</v>
          </cell>
          <cell r="N133">
            <v>750</v>
          </cell>
        </row>
        <row r="134">
          <cell r="C134">
            <v>25000</v>
          </cell>
          <cell r="D134">
            <v>25000</v>
          </cell>
          <cell r="E134">
            <v>25000</v>
          </cell>
          <cell r="F134">
            <v>25000</v>
          </cell>
          <cell r="G134">
            <v>25000</v>
          </cell>
          <cell r="H134">
            <v>25000</v>
          </cell>
          <cell r="I134">
            <v>25000</v>
          </cell>
          <cell r="J134">
            <v>25000</v>
          </cell>
          <cell r="K134">
            <v>25000</v>
          </cell>
          <cell r="L134">
            <v>25000</v>
          </cell>
          <cell r="M134">
            <v>25000</v>
          </cell>
          <cell r="N134">
            <v>25000</v>
          </cell>
        </row>
        <row r="135">
          <cell r="C135">
            <v>27934</v>
          </cell>
          <cell r="D135">
            <v>26395</v>
          </cell>
          <cell r="E135">
            <v>30691</v>
          </cell>
          <cell r="F135">
            <v>24776.916666666668</v>
          </cell>
          <cell r="G135">
            <v>24776.916666666668</v>
          </cell>
          <cell r="H135">
            <v>24776.916666666668</v>
          </cell>
          <cell r="I135">
            <v>24776.916666666668</v>
          </cell>
          <cell r="J135">
            <v>24776.916666666668</v>
          </cell>
          <cell r="K135">
            <v>24776.916666666668</v>
          </cell>
          <cell r="L135">
            <v>24776.916666666668</v>
          </cell>
          <cell r="M135">
            <v>24776.916666666668</v>
          </cell>
          <cell r="N135">
            <v>24776.916666666668</v>
          </cell>
        </row>
        <row r="136">
          <cell r="C136">
            <v>42056</v>
          </cell>
          <cell r="D136">
            <v>42668</v>
          </cell>
          <cell r="E136">
            <v>42668</v>
          </cell>
          <cell r="F136">
            <v>44445.25</v>
          </cell>
          <cell r="G136">
            <v>44445.25</v>
          </cell>
          <cell r="H136">
            <v>44445.25</v>
          </cell>
          <cell r="I136">
            <v>44445.25</v>
          </cell>
          <cell r="J136">
            <v>44445.25</v>
          </cell>
          <cell r="K136">
            <v>44445.25</v>
          </cell>
          <cell r="L136">
            <v>44445.25</v>
          </cell>
          <cell r="M136">
            <v>44445.25</v>
          </cell>
          <cell r="N136">
            <v>44445.25</v>
          </cell>
        </row>
        <row r="137">
          <cell r="C137">
            <v>37781</v>
          </cell>
          <cell r="D137">
            <v>37145</v>
          </cell>
          <cell r="E137">
            <v>43465</v>
          </cell>
          <cell r="F137">
            <v>23099.576250000002</v>
          </cell>
          <cell r="G137">
            <v>23099.576250000002</v>
          </cell>
          <cell r="H137">
            <v>23099.576250000002</v>
          </cell>
          <cell r="I137">
            <v>23099.576250000002</v>
          </cell>
          <cell r="J137">
            <v>23099.576250000002</v>
          </cell>
          <cell r="K137">
            <v>23099.576250000002</v>
          </cell>
          <cell r="L137">
            <v>23099.576250000002</v>
          </cell>
          <cell r="M137">
            <v>23099.576250000002</v>
          </cell>
          <cell r="N137">
            <v>23099.576250000002</v>
          </cell>
        </row>
        <row r="138">
          <cell r="C138">
            <v>5334</v>
          </cell>
          <cell r="D138">
            <v>2617</v>
          </cell>
          <cell r="E138">
            <v>8149</v>
          </cell>
          <cell r="F138">
            <v>8000</v>
          </cell>
          <cell r="G138">
            <v>8000</v>
          </cell>
          <cell r="H138">
            <v>8000</v>
          </cell>
          <cell r="I138">
            <v>8000</v>
          </cell>
          <cell r="J138">
            <v>8000</v>
          </cell>
          <cell r="K138">
            <v>8000</v>
          </cell>
          <cell r="L138">
            <v>8000</v>
          </cell>
          <cell r="M138">
            <v>8000</v>
          </cell>
          <cell r="N138">
            <v>8000</v>
          </cell>
        </row>
        <row r="139">
          <cell r="C139">
            <v>847</v>
          </cell>
          <cell r="D139">
            <v>2184</v>
          </cell>
          <cell r="E139">
            <v>6005</v>
          </cell>
          <cell r="F139">
            <v>6000</v>
          </cell>
          <cell r="G139">
            <v>6000</v>
          </cell>
          <cell r="H139">
            <v>6000</v>
          </cell>
          <cell r="I139">
            <v>6000</v>
          </cell>
          <cell r="J139">
            <v>6000</v>
          </cell>
          <cell r="K139">
            <v>6000</v>
          </cell>
          <cell r="L139">
            <v>6000</v>
          </cell>
          <cell r="M139">
            <v>6000</v>
          </cell>
          <cell r="N139">
            <v>15000</v>
          </cell>
        </row>
        <row r="140">
          <cell r="E140">
            <v>896</v>
          </cell>
          <cell r="F140">
            <v>100</v>
          </cell>
          <cell r="G140">
            <v>100</v>
          </cell>
          <cell r="H140">
            <v>100</v>
          </cell>
          <cell r="I140">
            <v>100</v>
          </cell>
          <cell r="J140">
            <v>100</v>
          </cell>
          <cell r="K140">
            <v>100</v>
          </cell>
          <cell r="L140">
            <v>100</v>
          </cell>
          <cell r="M140">
            <v>100</v>
          </cell>
          <cell r="N140">
            <v>100</v>
          </cell>
        </row>
        <row r="141">
          <cell r="C141">
            <v>12841</v>
          </cell>
          <cell r="D141">
            <v>11340</v>
          </cell>
          <cell r="E141">
            <v>11382</v>
          </cell>
          <cell r="F141">
            <v>10000</v>
          </cell>
          <cell r="G141">
            <v>10000</v>
          </cell>
          <cell r="H141">
            <v>10000</v>
          </cell>
          <cell r="I141">
            <v>10000</v>
          </cell>
          <cell r="J141">
            <v>10000</v>
          </cell>
          <cell r="K141">
            <v>10000</v>
          </cell>
          <cell r="L141">
            <v>10000</v>
          </cell>
          <cell r="M141">
            <v>10000</v>
          </cell>
          <cell r="N141">
            <v>10000</v>
          </cell>
        </row>
        <row r="142">
          <cell r="C142">
            <v>0</v>
          </cell>
          <cell r="D142">
            <v>0</v>
          </cell>
          <cell r="E142">
            <v>0</v>
          </cell>
          <cell r="F142">
            <v>-18173</v>
          </cell>
          <cell r="G142">
            <v>-18173</v>
          </cell>
          <cell r="H142">
            <v>-18173</v>
          </cell>
          <cell r="I142">
            <v>-18173</v>
          </cell>
          <cell r="J142">
            <v>-18173</v>
          </cell>
          <cell r="K142">
            <v>-18173</v>
          </cell>
          <cell r="L142">
            <v>-18173</v>
          </cell>
          <cell r="M142">
            <v>-18173</v>
          </cell>
          <cell r="N142">
            <v>-18173</v>
          </cell>
        </row>
        <row r="143">
          <cell r="C143">
            <v>345980</v>
          </cell>
          <cell r="D143">
            <v>351210</v>
          </cell>
          <cell r="E143">
            <v>360587</v>
          </cell>
          <cell r="F143">
            <v>288661.99291666667</v>
          </cell>
          <cell r="G143">
            <v>288661.99291666667</v>
          </cell>
          <cell r="H143">
            <v>289411.99291666667</v>
          </cell>
          <cell r="I143">
            <v>288661.99291666667</v>
          </cell>
          <cell r="J143">
            <v>288661.99291666667</v>
          </cell>
          <cell r="K143">
            <v>289411.99291666667</v>
          </cell>
          <cell r="L143">
            <v>288661.99291666667</v>
          </cell>
          <cell r="M143">
            <v>288661.99291666667</v>
          </cell>
          <cell r="N143">
            <v>298411.99291666667</v>
          </cell>
        </row>
        <row r="145">
          <cell r="C145">
            <v>33715</v>
          </cell>
          <cell r="D145">
            <v>30008</v>
          </cell>
          <cell r="E145">
            <v>31410</v>
          </cell>
          <cell r="F145">
            <v>29500</v>
          </cell>
          <cell r="G145">
            <v>29500</v>
          </cell>
          <cell r="H145">
            <v>29500</v>
          </cell>
          <cell r="I145">
            <v>29500</v>
          </cell>
          <cell r="J145">
            <v>29500</v>
          </cell>
          <cell r="K145">
            <v>29500</v>
          </cell>
          <cell r="L145">
            <v>29500</v>
          </cell>
          <cell r="M145">
            <v>29500</v>
          </cell>
          <cell r="N145">
            <v>29500</v>
          </cell>
        </row>
        <row r="146">
          <cell r="C146">
            <v>3794</v>
          </cell>
          <cell r="D146">
            <v>3865</v>
          </cell>
          <cell r="E146">
            <v>3589</v>
          </cell>
          <cell r="F146">
            <v>3600</v>
          </cell>
          <cell r="G146">
            <v>3600</v>
          </cell>
          <cell r="H146">
            <v>3600</v>
          </cell>
          <cell r="I146">
            <v>3600</v>
          </cell>
          <cell r="J146">
            <v>3600</v>
          </cell>
          <cell r="K146">
            <v>3600</v>
          </cell>
          <cell r="L146">
            <v>3600</v>
          </cell>
          <cell r="M146">
            <v>3600</v>
          </cell>
          <cell r="N146">
            <v>3600</v>
          </cell>
        </row>
        <row r="147">
          <cell r="C147">
            <v>2757</v>
          </cell>
          <cell r="D147">
            <v>3147</v>
          </cell>
          <cell r="E147">
            <v>2605</v>
          </cell>
          <cell r="F147">
            <v>2600</v>
          </cell>
          <cell r="G147">
            <v>2600</v>
          </cell>
          <cell r="H147">
            <v>2600</v>
          </cell>
          <cell r="I147">
            <v>2600</v>
          </cell>
          <cell r="J147">
            <v>2600</v>
          </cell>
          <cell r="K147">
            <v>2600</v>
          </cell>
          <cell r="L147">
            <v>2600</v>
          </cell>
          <cell r="M147">
            <v>2600</v>
          </cell>
          <cell r="N147">
            <v>2600</v>
          </cell>
        </row>
        <row r="148">
          <cell r="C148">
            <v>1626</v>
          </cell>
          <cell r="D148">
            <v>1626</v>
          </cell>
          <cell r="E148">
            <v>1626</v>
          </cell>
          <cell r="F148">
            <v>1626</v>
          </cell>
          <cell r="G148">
            <v>1626</v>
          </cell>
          <cell r="H148">
            <v>1626</v>
          </cell>
          <cell r="I148">
            <v>1626</v>
          </cell>
          <cell r="J148">
            <v>1626</v>
          </cell>
          <cell r="K148">
            <v>1626</v>
          </cell>
          <cell r="L148">
            <v>1626</v>
          </cell>
          <cell r="M148">
            <v>1626</v>
          </cell>
          <cell r="N148">
            <v>1626</v>
          </cell>
        </row>
        <row r="149">
          <cell r="C149">
            <v>16500</v>
          </cell>
          <cell r="D149">
            <v>16519</v>
          </cell>
          <cell r="E149">
            <v>13598</v>
          </cell>
          <cell r="F149">
            <v>10370</v>
          </cell>
          <cell r="G149">
            <v>10370</v>
          </cell>
          <cell r="H149">
            <v>10370</v>
          </cell>
          <cell r="I149">
            <v>10370</v>
          </cell>
          <cell r="J149">
            <v>10370</v>
          </cell>
          <cell r="K149">
            <v>10370</v>
          </cell>
          <cell r="L149">
            <v>10370</v>
          </cell>
          <cell r="M149">
            <v>10370</v>
          </cell>
          <cell r="N149">
            <v>10370</v>
          </cell>
        </row>
        <row r="150">
          <cell r="C150">
            <v>2218</v>
          </cell>
          <cell r="D150">
            <v>2218</v>
          </cell>
          <cell r="E150">
            <v>1958</v>
          </cell>
          <cell r="F150">
            <v>1500</v>
          </cell>
          <cell r="G150">
            <v>1500</v>
          </cell>
          <cell r="H150">
            <v>1500</v>
          </cell>
          <cell r="I150">
            <v>1500</v>
          </cell>
          <cell r="J150">
            <v>1500</v>
          </cell>
          <cell r="K150">
            <v>1500</v>
          </cell>
          <cell r="L150">
            <v>1500</v>
          </cell>
          <cell r="M150">
            <v>1500</v>
          </cell>
          <cell r="N150">
            <v>1500</v>
          </cell>
        </row>
        <row r="151">
          <cell r="C151">
            <v>60610</v>
          </cell>
          <cell r="D151">
            <v>57383</v>
          </cell>
          <cell r="E151">
            <v>54786</v>
          </cell>
          <cell r="F151">
            <v>49196</v>
          </cell>
          <cell r="G151">
            <v>49196</v>
          </cell>
          <cell r="H151">
            <v>49196</v>
          </cell>
          <cell r="I151">
            <v>49196</v>
          </cell>
          <cell r="J151">
            <v>49196</v>
          </cell>
          <cell r="K151">
            <v>49196</v>
          </cell>
          <cell r="L151">
            <v>49196</v>
          </cell>
          <cell r="M151">
            <v>49196</v>
          </cell>
          <cell r="N151">
            <v>49196</v>
          </cell>
        </row>
        <row r="153">
          <cell r="C153">
            <v>532</v>
          </cell>
          <cell r="D153">
            <v>4063</v>
          </cell>
          <cell r="E153">
            <v>5336</v>
          </cell>
          <cell r="F153">
            <v>6000</v>
          </cell>
          <cell r="G153">
            <v>6000</v>
          </cell>
          <cell r="H153">
            <v>6000</v>
          </cell>
          <cell r="I153">
            <v>6000</v>
          </cell>
          <cell r="J153">
            <v>6000</v>
          </cell>
          <cell r="K153">
            <v>6000</v>
          </cell>
          <cell r="L153">
            <v>6000</v>
          </cell>
          <cell r="M153">
            <v>6000</v>
          </cell>
          <cell r="N153">
            <v>6000</v>
          </cell>
        </row>
        <row r="154">
          <cell r="C154">
            <v>17</v>
          </cell>
          <cell r="D154">
            <v>17</v>
          </cell>
          <cell r="F154">
            <v>34</v>
          </cell>
          <cell r="G154">
            <v>17</v>
          </cell>
          <cell r="H154">
            <v>17</v>
          </cell>
          <cell r="I154">
            <v>17</v>
          </cell>
          <cell r="J154">
            <v>17</v>
          </cell>
          <cell r="K154">
            <v>17</v>
          </cell>
          <cell r="L154">
            <v>17</v>
          </cell>
          <cell r="M154">
            <v>17</v>
          </cell>
          <cell r="N154">
            <v>17</v>
          </cell>
        </row>
        <row r="155">
          <cell r="C155">
            <v>8121</v>
          </cell>
          <cell r="D155">
            <v>6140</v>
          </cell>
          <cell r="E155">
            <v>5471</v>
          </cell>
          <cell r="F155">
            <v>7000</v>
          </cell>
          <cell r="G155">
            <v>7500</v>
          </cell>
          <cell r="H155">
            <v>8000</v>
          </cell>
          <cell r="I155">
            <v>8000</v>
          </cell>
          <cell r="J155">
            <v>8000</v>
          </cell>
          <cell r="K155">
            <v>8000</v>
          </cell>
          <cell r="L155">
            <v>8000</v>
          </cell>
          <cell r="M155">
            <v>8000</v>
          </cell>
          <cell r="N155">
            <v>8000</v>
          </cell>
        </row>
        <row r="156">
          <cell r="C156">
            <v>2764</v>
          </cell>
          <cell r="D156">
            <v>1001</v>
          </cell>
          <cell r="E156">
            <v>1249</v>
          </cell>
          <cell r="F156">
            <v>1200</v>
          </cell>
          <cell r="G156">
            <v>1200</v>
          </cell>
          <cell r="H156">
            <v>1200</v>
          </cell>
          <cell r="I156">
            <v>1200</v>
          </cell>
          <cell r="J156">
            <v>1200</v>
          </cell>
          <cell r="K156">
            <v>1200</v>
          </cell>
          <cell r="L156">
            <v>1200</v>
          </cell>
          <cell r="M156">
            <v>1200</v>
          </cell>
          <cell r="N156">
            <v>1200</v>
          </cell>
        </row>
        <row r="157">
          <cell r="C157">
            <v>143</v>
          </cell>
          <cell r="D157">
            <v>28</v>
          </cell>
          <cell r="E157">
            <v>225</v>
          </cell>
          <cell r="F157">
            <v>500</v>
          </cell>
          <cell r="G157">
            <v>500</v>
          </cell>
          <cell r="H157">
            <v>500</v>
          </cell>
          <cell r="I157">
            <v>500</v>
          </cell>
          <cell r="J157">
            <v>500</v>
          </cell>
          <cell r="K157">
            <v>500</v>
          </cell>
          <cell r="L157">
            <v>500</v>
          </cell>
          <cell r="M157">
            <v>500</v>
          </cell>
          <cell r="N157">
            <v>10500</v>
          </cell>
        </row>
        <row r="158">
          <cell r="C158">
            <v>11577</v>
          </cell>
          <cell r="D158">
            <v>11249</v>
          </cell>
          <cell r="E158">
            <v>12281</v>
          </cell>
          <cell r="F158">
            <v>14734</v>
          </cell>
          <cell r="G158">
            <v>15217</v>
          </cell>
          <cell r="H158">
            <v>15717</v>
          </cell>
          <cell r="I158">
            <v>15717</v>
          </cell>
          <cell r="J158">
            <v>15717</v>
          </cell>
          <cell r="K158">
            <v>15717</v>
          </cell>
          <cell r="L158">
            <v>15717</v>
          </cell>
          <cell r="M158">
            <v>15717</v>
          </cell>
          <cell r="N158">
            <v>25717</v>
          </cell>
        </row>
        <row r="161">
          <cell r="C161">
            <v>15856</v>
          </cell>
          <cell r="D161">
            <v>-51184</v>
          </cell>
        </row>
        <row r="162">
          <cell r="C162">
            <v>-36050</v>
          </cell>
          <cell r="D162">
            <v>-30696</v>
          </cell>
          <cell r="E162">
            <v>-31010</v>
          </cell>
          <cell r="F162">
            <v>-30000</v>
          </cell>
          <cell r="G162">
            <v>-30000</v>
          </cell>
          <cell r="H162">
            <v>-30000</v>
          </cell>
          <cell r="I162">
            <v>-30000</v>
          </cell>
          <cell r="J162">
            <v>-30000</v>
          </cell>
          <cell r="K162">
            <v>-30000</v>
          </cell>
          <cell r="L162">
            <v>-30000</v>
          </cell>
          <cell r="M162">
            <v>-30000</v>
          </cell>
          <cell r="N162">
            <v>-30000</v>
          </cell>
        </row>
        <row r="164">
          <cell r="C164">
            <v>-20963</v>
          </cell>
          <cell r="D164">
            <v>-21448</v>
          </cell>
          <cell r="E164">
            <v>-20144</v>
          </cell>
          <cell r="F164">
            <v>-20000</v>
          </cell>
          <cell r="G164">
            <v>-20000</v>
          </cell>
          <cell r="H164">
            <v>-20000</v>
          </cell>
          <cell r="I164">
            <v>-20000</v>
          </cell>
          <cell r="J164">
            <v>-20000</v>
          </cell>
          <cell r="K164">
            <v>-20000</v>
          </cell>
          <cell r="L164">
            <v>-20000</v>
          </cell>
          <cell r="M164">
            <v>-20000</v>
          </cell>
          <cell r="N164">
            <v>-20000</v>
          </cell>
        </row>
        <row r="165">
          <cell r="C165">
            <v>-41157</v>
          </cell>
          <cell r="D165">
            <v>-103328</v>
          </cell>
          <cell r="E165">
            <v>-51154</v>
          </cell>
          <cell r="F165">
            <v>-50000</v>
          </cell>
          <cell r="G165">
            <v>-50000</v>
          </cell>
          <cell r="H165">
            <v>-50000</v>
          </cell>
          <cell r="I165">
            <v>-50000</v>
          </cell>
          <cell r="J165">
            <v>-50000</v>
          </cell>
          <cell r="K165">
            <v>-50000</v>
          </cell>
          <cell r="L165">
            <v>-50000</v>
          </cell>
          <cell r="M165">
            <v>-50000</v>
          </cell>
          <cell r="N165">
            <v>-50000</v>
          </cell>
        </row>
        <row r="167">
          <cell r="C167">
            <v>21688</v>
          </cell>
          <cell r="D167">
            <v>16597</v>
          </cell>
          <cell r="E167">
            <v>18840</v>
          </cell>
          <cell r="F167">
            <v>18000</v>
          </cell>
          <cell r="G167">
            <v>18000</v>
          </cell>
          <cell r="H167">
            <v>18000</v>
          </cell>
          <cell r="I167">
            <v>18000</v>
          </cell>
          <cell r="J167">
            <v>18000</v>
          </cell>
          <cell r="K167">
            <v>18000</v>
          </cell>
          <cell r="L167">
            <v>18000</v>
          </cell>
          <cell r="M167">
            <v>18000</v>
          </cell>
          <cell r="N167">
            <v>18000</v>
          </cell>
        </row>
        <row r="168">
          <cell r="C168">
            <v>6961</v>
          </cell>
          <cell r="D168">
            <v>6919</v>
          </cell>
          <cell r="E168">
            <v>5922</v>
          </cell>
          <cell r="F168">
            <v>6000</v>
          </cell>
          <cell r="G168">
            <v>6000</v>
          </cell>
          <cell r="H168">
            <v>6000</v>
          </cell>
          <cell r="I168">
            <v>6000</v>
          </cell>
          <cell r="J168">
            <v>6000</v>
          </cell>
          <cell r="K168">
            <v>6000</v>
          </cell>
          <cell r="L168">
            <v>6000</v>
          </cell>
          <cell r="M168">
            <v>6000</v>
          </cell>
          <cell r="N168">
            <v>6000</v>
          </cell>
        </row>
        <row r="169">
          <cell r="C169">
            <v>8477</v>
          </cell>
          <cell r="D169">
            <v>8587</v>
          </cell>
          <cell r="E169">
            <v>9881</v>
          </cell>
          <cell r="F169">
            <v>27020</v>
          </cell>
          <cell r="G169">
            <v>8920</v>
          </cell>
          <cell r="H169">
            <v>8920</v>
          </cell>
          <cell r="I169">
            <v>14420</v>
          </cell>
          <cell r="J169">
            <v>9470</v>
          </cell>
          <cell r="K169">
            <v>8920</v>
          </cell>
          <cell r="L169">
            <v>14420</v>
          </cell>
          <cell r="M169">
            <v>8920</v>
          </cell>
          <cell r="N169">
            <v>12720</v>
          </cell>
        </row>
        <row r="170">
          <cell r="C170">
            <v>37126</v>
          </cell>
          <cell r="D170">
            <v>32103</v>
          </cell>
          <cell r="E170">
            <v>34643</v>
          </cell>
          <cell r="F170">
            <v>51020</v>
          </cell>
          <cell r="G170">
            <v>32920</v>
          </cell>
          <cell r="H170">
            <v>32920</v>
          </cell>
          <cell r="I170">
            <v>38420</v>
          </cell>
          <cell r="J170">
            <v>33470</v>
          </cell>
          <cell r="K170">
            <v>32920</v>
          </cell>
          <cell r="L170">
            <v>38420</v>
          </cell>
          <cell r="M170">
            <v>32920</v>
          </cell>
          <cell r="N170">
            <v>36720</v>
          </cell>
        </row>
        <row r="172">
          <cell r="C172">
            <v>16482</v>
          </cell>
          <cell r="D172">
            <v>17744</v>
          </cell>
          <cell r="E172">
            <v>24167</v>
          </cell>
          <cell r="F172">
            <v>24167</v>
          </cell>
          <cell r="G172">
            <v>24167</v>
          </cell>
          <cell r="H172">
            <v>24167</v>
          </cell>
          <cell r="I172">
            <v>24167</v>
          </cell>
          <cell r="J172">
            <v>24167</v>
          </cell>
          <cell r="K172">
            <v>24167</v>
          </cell>
          <cell r="L172">
            <v>24167</v>
          </cell>
          <cell r="M172">
            <v>24167</v>
          </cell>
          <cell r="N172">
            <v>24167</v>
          </cell>
        </row>
        <row r="174">
          <cell r="D174">
            <v>-800</v>
          </cell>
          <cell r="E174">
            <v>44</v>
          </cell>
        </row>
        <row r="175">
          <cell r="C175">
            <v>1126</v>
          </cell>
          <cell r="D175">
            <v>5912</v>
          </cell>
          <cell r="E175">
            <v>4743</v>
          </cell>
          <cell r="F175">
            <v>4000</v>
          </cell>
          <cell r="G175">
            <v>4000</v>
          </cell>
          <cell r="H175">
            <v>4000</v>
          </cell>
          <cell r="I175">
            <v>4000</v>
          </cell>
          <cell r="J175">
            <v>4000</v>
          </cell>
          <cell r="K175">
            <v>4000</v>
          </cell>
          <cell r="L175">
            <v>4000</v>
          </cell>
          <cell r="M175">
            <v>4000</v>
          </cell>
          <cell r="N175">
            <v>4000</v>
          </cell>
        </row>
        <row r="176">
          <cell r="C176">
            <v>55</v>
          </cell>
          <cell r="D176">
            <v>55</v>
          </cell>
          <cell r="E176">
            <v>55</v>
          </cell>
        </row>
        <row r="179">
          <cell r="C179">
            <v>6496</v>
          </cell>
          <cell r="D179">
            <v>7010</v>
          </cell>
          <cell r="E179">
            <v>10212</v>
          </cell>
          <cell r="F179">
            <v>5386</v>
          </cell>
          <cell r="G179">
            <v>10450</v>
          </cell>
          <cell r="H179">
            <v>4450</v>
          </cell>
          <cell r="I179">
            <v>4450</v>
          </cell>
          <cell r="J179">
            <v>4450</v>
          </cell>
          <cell r="K179">
            <v>6056</v>
          </cell>
          <cell r="L179">
            <v>3450</v>
          </cell>
          <cell r="M179">
            <v>8649</v>
          </cell>
          <cell r="N179">
            <v>3450</v>
          </cell>
        </row>
        <row r="180">
          <cell r="E180">
            <v>19500</v>
          </cell>
          <cell r="F180">
            <v>2700</v>
          </cell>
          <cell r="G180">
            <v>3270</v>
          </cell>
          <cell r="H180">
            <v>21045</v>
          </cell>
          <cell r="I180">
            <v>2350</v>
          </cell>
          <cell r="J180">
            <v>3600</v>
          </cell>
          <cell r="K180">
            <v>12900</v>
          </cell>
          <cell r="L180">
            <v>2350</v>
          </cell>
          <cell r="M180">
            <v>2350</v>
          </cell>
          <cell r="N180">
            <v>6500</v>
          </cell>
        </row>
        <row r="181">
          <cell r="C181">
            <v>24159</v>
          </cell>
          <cell r="D181">
            <v>29921</v>
          </cell>
          <cell r="E181">
            <v>58721</v>
          </cell>
          <cell r="F181">
            <v>36253</v>
          </cell>
          <cell r="G181">
            <v>41887</v>
          </cell>
          <cell r="H181">
            <v>53662</v>
          </cell>
          <cell r="I181">
            <v>34967</v>
          </cell>
          <cell r="J181">
            <v>36217</v>
          </cell>
          <cell r="K181">
            <v>47123</v>
          </cell>
          <cell r="L181">
            <v>33967</v>
          </cell>
          <cell r="M181">
            <v>39166</v>
          </cell>
          <cell r="N181">
            <v>38117</v>
          </cell>
        </row>
        <row r="183">
          <cell r="C183">
            <v>12500</v>
          </cell>
          <cell r="D183">
            <v>29487</v>
          </cell>
          <cell r="E183">
            <v>12743</v>
          </cell>
          <cell r="F183">
            <v>12500</v>
          </cell>
          <cell r="G183">
            <v>12500</v>
          </cell>
          <cell r="H183">
            <v>12500</v>
          </cell>
          <cell r="I183">
            <v>12500</v>
          </cell>
          <cell r="J183">
            <v>12500</v>
          </cell>
          <cell r="K183">
            <v>12500</v>
          </cell>
          <cell r="L183">
            <v>12500</v>
          </cell>
          <cell r="M183">
            <v>12500</v>
          </cell>
          <cell r="N183">
            <v>12500</v>
          </cell>
        </row>
        <row r="184">
          <cell r="C184">
            <v>12167</v>
          </cell>
          <cell r="D184">
            <v>4810</v>
          </cell>
          <cell r="E184">
            <v>20728</v>
          </cell>
          <cell r="F184">
            <v>20000</v>
          </cell>
          <cell r="G184">
            <v>20000</v>
          </cell>
          <cell r="H184">
            <v>20000</v>
          </cell>
          <cell r="I184">
            <v>20000</v>
          </cell>
          <cell r="J184">
            <v>20000</v>
          </cell>
          <cell r="K184">
            <v>20000</v>
          </cell>
          <cell r="L184">
            <v>20000</v>
          </cell>
          <cell r="M184">
            <v>20000</v>
          </cell>
          <cell r="N184">
            <v>30000</v>
          </cell>
        </row>
        <row r="185">
          <cell r="C185">
            <v>11910</v>
          </cell>
          <cell r="D185">
            <v>7497</v>
          </cell>
          <cell r="E185">
            <v>10480</v>
          </cell>
        </row>
        <row r="186">
          <cell r="C186">
            <v>36577</v>
          </cell>
          <cell r="D186">
            <v>41794</v>
          </cell>
          <cell r="E186">
            <v>43951</v>
          </cell>
          <cell r="F186">
            <v>32500</v>
          </cell>
          <cell r="G186">
            <v>32500</v>
          </cell>
          <cell r="H186">
            <v>32500</v>
          </cell>
          <cell r="I186">
            <v>32500</v>
          </cell>
          <cell r="J186">
            <v>32500</v>
          </cell>
          <cell r="K186">
            <v>32500</v>
          </cell>
          <cell r="L186">
            <v>32500</v>
          </cell>
          <cell r="M186">
            <v>32500</v>
          </cell>
          <cell r="N186">
            <v>42500</v>
          </cell>
        </row>
        <row r="188">
          <cell r="C188">
            <v>8194</v>
          </cell>
          <cell r="D188">
            <v>21385</v>
          </cell>
          <cell r="E188">
            <v>16795</v>
          </cell>
          <cell r="F188">
            <v>12500</v>
          </cell>
          <cell r="G188">
            <v>12500</v>
          </cell>
          <cell r="H188">
            <v>12500</v>
          </cell>
          <cell r="I188">
            <v>12500</v>
          </cell>
          <cell r="J188">
            <v>12500</v>
          </cell>
          <cell r="K188">
            <v>12500</v>
          </cell>
          <cell r="L188">
            <v>12500</v>
          </cell>
          <cell r="M188">
            <v>12500</v>
          </cell>
          <cell r="N188">
            <v>12500</v>
          </cell>
        </row>
        <row r="190">
          <cell r="C190">
            <v>-33855</v>
          </cell>
          <cell r="D190">
            <v>-18998</v>
          </cell>
          <cell r="E190">
            <v>12682</v>
          </cell>
        </row>
        <row r="191">
          <cell r="C191">
            <v>-25661</v>
          </cell>
          <cell r="D191">
            <v>2387</v>
          </cell>
          <cell r="E191">
            <v>29477</v>
          </cell>
          <cell r="F191">
            <v>12500</v>
          </cell>
          <cell r="G191">
            <v>12500</v>
          </cell>
          <cell r="H191">
            <v>12500</v>
          </cell>
          <cell r="I191">
            <v>12500</v>
          </cell>
          <cell r="J191">
            <v>12500</v>
          </cell>
          <cell r="K191">
            <v>12500</v>
          </cell>
          <cell r="L191">
            <v>12500</v>
          </cell>
          <cell r="M191">
            <v>12500</v>
          </cell>
          <cell r="N191">
            <v>12500</v>
          </cell>
        </row>
        <row r="193">
          <cell r="C193">
            <v>4178</v>
          </cell>
          <cell r="D193">
            <v>3131</v>
          </cell>
          <cell r="E193">
            <v>3286</v>
          </cell>
          <cell r="F193">
            <v>3250</v>
          </cell>
          <cell r="G193">
            <v>3250</v>
          </cell>
          <cell r="H193">
            <v>3250</v>
          </cell>
          <cell r="I193">
            <v>3250</v>
          </cell>
          <cell r="J193">
            <v>3250</v>
          </cell>
          <cell r="K193">
            <v>3250</v>
          </cell>
          <cell r="L193">
            <v>3250</v>
          </cell>
          <cell r="M193">
            <v>3250</v>
          </cell>
          <cell r="N193">
            <v>3250</v>
          </cell>
        </row>
        <row r="194">
          <cell r="C194">
            <v>10000</v>
          </cell>
          <cell r="D194">
            <v>10445</v>
          </cell>
          <cell r="E194">
            <v>7511</v>
          </cell>
          <cell r="F194">
            <v>7500</v>
          </cell>
          <cell r="G194">
            <v>7500</v>
          </cell>
          <cell r="H194">
            <v>7500</v>
          </cell>
          <cell r="I194">
            <v>7500</v>
          </cell>
          <cell r="J194">
            <v>7500</v>
          </cell>
          <cell r="K194">
            <v>7500</v>
          </cell>
          <cell r="L194">
            <v>7500</v>
          </cell>
          <cell r="M194">
            <v>7500</v>
          </cell>
          <cell r="N194">
            <v>7500</v>
          </cell>
        </row>
        <row r="195">
          <cell r="C195">
            <v>857</v>
          </cell>
          <cell r="D195">
            <v>925</v>
          </cell>
          <cell r="E195">
            <v>1291</v>
          </cell>
          <cell r="F195">
            <v>1250</v>
          </cell>
          <cell r="G195">
            <v>1250</v>
          </cell>
          <cell r="H195">
            <v>1250</v>
          </cell>
          <cell r="I195">
            <v>1250</v>
          </cell>
          <cell r="J195">
            <v>1250</v>
          </cell>
          <cell r="K195">
            <v>1250</v>
          </cell>
          <cell r="L195">
            <v>1250</v>
          </cell>
          <cell r="M195">
            <v>1250</v>
          </cell>
          <cell r="N195">
            <v>1250</v>
          </cell>
        </row>
        <row r="196">
          <cell r="C196">
            <v>15035</v>
          </cell>
          <cell r="D196">
            <v>14501</v>
          </cell>
          <cell r="E196">
            <v>12088</v>
          </cell>
          <cell r="F196">
            <v>12000</v>
          </cell>
          <cell r="G196">
            <v>12000</v>
          </cell>
          <cell r="H196">
            <v>12000</v>
          </cell>
          <cell r="I196">
            <v>12000</v>
          </cell>
          <cell r="J196">
            <v>12000</v>
          </cell>
          <cell r="K196">
            <v>12000</v>
          </cell>
          <cell r="L196">
            <v>12000</v>
          </cell>
          <cell r="M196">
            <v>12000</v>
          </cell>
          <cell r="N196">
            <v>12000</v>
          </cell>
        </row>
        <row r="197">
          <cell r="C197">
            <v>46079</v>
          </cell>
          <cell r="D197">
            <v>17378</v>
          </cell>
          <cell r="E197">
            <v>127726</v>
          </cell>
          <cell r="F197">
            <v>94273</v>
          </cell>
          <cell r="G197">
            <v>81807</v>
          </cell>
          <cell r="H197">
            <v>93582</v>
          </cell>
          <cell r="I197">
            <v>80387</v>
          </cell>
          <cell r="J197">
            <v>76687</v>
          </cell>
          <cell r="K197">
            <v>87043</v>
          </cell>
          <cell r="L197">
            <v>79387</v>
          </cell>
          <cell r="M197">
            <v>79086</v>
          </cell>
          <cell r="N197">
            <v>91837</v>
          </cell>
        </row>
        <row r="198">
          <cell r="C198">
            <v>477358</v>
          </cell>
          <cell r="D198">
            <v>450842</v>
          </cell>
          <cell r="E198">
            <v>569076</v>
          </cell>
          <cell r="F198">
            <v>452031.65958333336</v>
          </cell>
          <cell r="G198">
            <v>440048.65958333336</v>
          </cell>
          <cell r="H198">
            <v>453073.65958333336</v>
          </cell>
          <cell r="I198">
            <v>439128.65958333336</v>
          </cell>
          <cell r="J198">
            <v>435428.65958333336</v>
          </cell>
          <cell r="K198">
            <v>446534.65958333336</v>
          </cell>
          <cell r="L198">
            <v>438128.65958333336</v>
          </cell>
          <cell r="M198">
            <v>437827.65958333336</v>
          </cell>
          <cell r="N198">
            <v>470328.65958333336</v>
          </cell>
        </row>
        <row r="201">
          <cell r="C201">
            <v>2083</v>
          </cell>
          <cell r="D201">
            <v>196</v>
          </cell>
          <cell r="E201">
            <v>91</v>
          </cell>
        </row>
        <row r="202">
          <cell r="C202">
            <v>2083</v>
          </cell>
          <cell r="D202">
            <v>196</v>
          </cell>
          <cell r="E202">
            <v>91</v>
          </cell>
          <cell r="F202">
            <v>0</v>
          </cell>
          <cell r="G202">
            <v>0</v>
          </cell>
          <cell r="H202">
            <v>0</v>
          </cell>
          <cell r="I202">
            <v>0</v>
          </cell>
          <cell r="J202">
            <v>0</v>
          </cell>
          <cell r="K202">
            <v>0</v>
          </cell>
          <cell r="L202">
            <v>0</v>
          </cell>
          <cell r="M202">
            <v>0</v>
          </cell>
          <cell r="N202">
            <v>0</v>
          </cell>
        </row>
        <row r="203">
          <cell r="C203">
            <v>-12077</v>
          </cell>
          <cell r="D203">
            <v>-36755</v>
          </cell>
          <cell r="E203">
            <v>-37713</v>
          </cell>
          <cell r="F203">
            <v>-19000</v>
          </cell>
          <cell r="G203">
            <v>-19000</v>
          </cell>
          <cell r="H203">
            <v>-19000</v>
          </cell>
          <cell r="I203">
            <v>-19000</v>
          </cell>
          <cell r="J203">
            <v>-19000</v>
          </cell>
          <cell r="K203">
            <v>-19000</v>
          </cell>
          <cell r="L203">
            <v>-19000</v>
          </cell>
          <cell r="M203">
            <v>-19000</v>
          </cell>
          <cell r="N203">
            <v>-19000</v>
          </cell>
        </row>
        <row r="205">
          <cell r="C205">
            <v>-12077</v>
          </cell>
          <cell r="D205">
            <v>-36755</v>
          </cell>
          <cell r="E205">
            <v>-37713</v>
          </cell>
          <cell r="F205">
            <v>-19000</v>
          </cell>
          <cell r="G205">
            <v>-19000</v>
          </cell>
          <cell r="H205">
            <v>-19000</v>
          </cell>
          <cell r="I205">
            <v>-19000</v>
          </cell>
          <cell r="J205">
            <v>-19000</v>
          </cell>
          <cell r="K205">
            <v>-19000</v>
          </cell>
          <cell r="L205">
            <v>-19000</v>
          </cell>
          <cell r="M205">
            <v>-19000</v>
          </cell>
          <cell r="N205">
            <v>-19000</v>
          </cell>
        </row>
        <row r="206">
          <cell r="C206">
            <v>-9994</v>
          </cell>
          <cell r="D206">
            <v>-36559</v>
          </cell>
          <cell r="E206">
            <v>-37622</v>
          </cell>
          <cell r="F206">
            <v>-19000</v>
          </cell>
          <cell r="G206">
            <v>-19000</v>
          </cell>
          <cell r="H206">
            <v>-19000</v>
          </cell>
          <cell r="I206">
            <v>-19000</v>
          </cell>
          <cell r="J206">
            <v>-19000</v>
          </cell>
          <cell r="K206">
            <v>-19000</v>
          </cell>
          <cell r="L206">
            <v>-19000</v>
          </cell>
          <cell r="M206">
            <v>-19000</v>
          </cell>
          <cell r="N206">
            <v>-19000</v>
          </cell>
        </row>
        <row r="208">
          <cell r="C208">
            <v>-9994</v>
          </cell>
          <cell r="D208">
            <v>-36559</v>
          </cell>
          <cell r="E208">
            <v>-37622</v>
          </cell>
          <cell r="F208">
            <v>-19000</v>
          </cell>
          <cell r="G208">
            <v>-19000</v>
          </cell>
          <cell r="H208">
            <v>-19000</v>
          </cell>
          <cell r="I208">
            <v>-19000</v>
          </cell>
          <cell r="J208">
            <v>-19000</v>
          </cell>
          <cell r="K208">
            <v>-19000</v>
          </cell>
          <cell r="L208">
            <v>-19000</v>
          </cell>
          <cell r="M208">
            <v>-19000</v>
          </cell>
          <cell r="N208">
            <v>-19000</v>
          </cell>
        </row>
        <row r="209">
          <cell r="C209">
            <v>-53187</v>
          </cell>
          <cell r="D209">
            <v>-53187</v>
          </cell>
          <cell r="E209">
            <v>-53187</v>
          </cell>
          <cell r="F209">
            <v>-53187</v>
          </cell>
          <cell r="G209">
            <v>-53187</v>
          </cell>
          <cell r="H209">
            <v>-53187</v>
          </cell>
          <cell r="I209">
            <v>-53187</v>
          </cell>
          <cell r="J209">
            <v>-53187</v>
          </cell>
          <cell r="K209">
            <v>-53187</v>
          </cell>
          <cell r="L209">
            <v>-53187</v>
          </cell>
          <cell r="M209">
            <v>-53187</v>
          </cell>
          <cell r="N209">
            <v>-53187</v>
          </cell>
        </row>
        <row r="210">
          <cell r="C210">
            <v>-373.70234969584271</v>
          </cell>
          <cell r="D210">
            <v>-2742.2443065642146</v>
          </cell>
          <cell r="E210">
            <v>-20320.331460674177</v>
          </cell>
          <cell r="F210">
            <v>4520.2066666666651</v>
          </cell>
          <cell r="G210">
            <v>-1937.3333333333721</v>
          </cell>
          <cell r="H210">
            <v>-9674</v>
          </cell>
          <cell r="I210">
            <v>-10229</v>
          </cell>
          <cell r="J210">
            <v>-7692</v>
          </cell>
          <cell r="K210">
            <v>-34615</v>
          </cell>
          <cell r="L210">
            <v>-3777</v>
          </cell>
          <cell r="M210">
            <v>-9249</v>
          </cell>
          <cell r="N210">
            <v>3039</v>
          </cell>
        </row>
        <row r="211">
          <cell r="C211">
            <v>-6511</v>
          </cell>
          <cell r="D211">
            <v>-6511</v>
          </cell>
          <cell r="E211">
            <v>-6511</v>
          </cell>
          <cell r="F211">
            <v>-6511</v>
          </cell>
          <cell r="G211">
            <v>-6511</v>
          </cell>
          <cell r="H211">
            <v>-6511</v>
          </cell>
          <cell r="I211">
            <v>-6511</v>
          </cell>
          <cell r="J211">
            <v>-6511</v>
          </cell>
          <cell r="K211">
            <v>-6511</v>
          </cell>
          <cell r="L211">
            <v>-6511</v>
          </cell>
          <cell r="M211">
            <v>-6511</v>
          </cell>
          <cell r="N211">
            <v>-6511</v>
          </cell>
        </row>
        <row r="213">
          <cell r="C213">
            <v>0</v>
          </cell>
          <cell r="D213">
            <v>0</v>
          </cell>
          <cell r="E213">
            <v>0</v>
          </cell>
          <cell r="F213">
            <v>3500</v>
          </cell>
          <cell r="G213">
            <v>3500</v>
          </cell>
          <cell r="H213">
            <v>3500</v>
          </cell>
          <cell r="I213">
            <v>3500</v>
          </cell>
          <cell r="J213">
            <v>3500</v>
          </cell>
          <cell r="K213">
            <v>3500</v>
          </cell>
          <cell r="L213">
            <v>3500</v>
          </cell>
          <cell r="M213">
            <v>3500</v>
          </cell>
          <cell r="N213">
            <v>3500</v>
          </cell>
        </row>
        <row r="214">
          <cell r="C214">
            <v>0</v>
          </cell>
          <cell r="D214">
            <v>0</v>
          </cell>
          <cell r="E214">
            <v>0</v>
          </cell>
          <cell r="F214">
            <v>12800</v>
          </cell>
          <cell r="G214">
            <v>12800</v>
          </cell>
          <cell r="H214">
            <v>12800</v>
          </cell>
          <cell r="I214">
            <v>12800</v>
          </cell>
          <cell r="J214">
            <v>12800</v>
          </cell>
          <cell r="K214">
            <v>12800</v>
          </cell>
          <cell r="L214">
            <v>12800</v>
          </cell>
          <cell r="M214">
            <v>12800</v>
          </cell>
          <cell r="N214">
            <v>12800</v>
          </cell>
        </row>
        <row r="215">
          <cell r="C215">
            <v>0</v>
          </cell>
          <cell r="D215">
            <v>0</v>
          </cell>
          <cell r="E215">
            <v>0</v>
          </cell>
          <cell r="F215">
            <v>1873</v>
          </cell>
          <cell r="G215">
            <v>1873</v>
          </cell>
          <cell r="H215">
            <v>1873</v>
          </cell>
          <cell r="I215">
            <v>1873</v>
          </cell>
          <cell r="J215">
            <v>1873</v>
          </cell>
          <cell r="K215">
            <v>1873</v>
          </cell>
          <cell r="L215">
            <v>1873</v>
          </cell>
          <cell r="M215">
            <v>1873</v>
          </cell>
          <cell r="N215">
            <v>1873</v>
          </cell>
        </row>
        <row r="216">
          <cell r="C216">
            <v>0</v>
          </cell>
          <cell r="D216">
            <v>0</v>
          </cell>
          <cell r="E216">
            <v>0</v>
          </cell>
          <cell r="F216">
            <v>18173</v>
          </cell>
          <cell r="G216">
            <v>18173</v>
          </cell>
          <cell r="H216">
            <v>18173</v>
          </cell>
          <cell r="I216">
            <v>18173</v>
          </cell>
          <cell r="J216">
            <v>18173</v>
          </cell>
          <cell r="K216">
            <v>18173</v>
          </cell>
          <cell r="L216">
            <v>18173</v>
          </cell>
          <cell r="M216">
            <v>18173</v>
          </cell>
          <cell r="N216">
            <v>18173</v>
          </cell>
        </row>
        <row r="217">
          <cell r="C217">
            <v>15935</v>
          </cell>
          <cell r="D217">
            <v>15935</v>
          </cell>
          <cell r="E217">
            <v>15935</v>
          </cell>
          <cell r="F217">
            <v>15935</v>
          </cell>
          <cell r="G217">
            <v>15935</v>
          </cell>
          <cell r="H217">
            <v>15935</v>
          </cell>
          <cell r="I217">
            <v>15935</v>
          </cell>
          <cell r="J217">
            <v>15935</v>
          </cell>
          <cell r="K217">
            <v>15935</v>
          </cell>
          <cell r="L217">
            <v>15935</v>
          </cell>
          <cell r="M217">
            <v>15935</v>
          </cell>
          <cell r="N217">
            <v>15935</v>
          </cell>
        </row>
        <row r="218">
          <cell r="C218">
            <v>15935</v>
          </cell>
          <cell r="D218">
            <v>15935</v>
          </cell>
          <cell r="E218">
            <v>15935</v>
          </cell>
          <cell r="F218">
            <v>35981</v>
          </cell>
          <cell r="G218">
            <v>35981</v>
          </cell>
          <cell r="H218">
            <v>35981</v>
          </cell>
          <cell r="I218">
            <v>35981</v>
          </cell>
          <cell r="J218">
            <v>35981</v>
          </cell>
          <cell r="K218">
            <v>35981</v>
          </cell>
          <cell r="L218">
            <v>35981</v>
          </cell>
          <cell r="M218">
            <v>35981</v>
          </cell>
          <cell r="N218">
            <v>35981</v>
          </cell>
        </row>
        <row r="220">
          <cell r="C220">
            <v>191778</v>
          </cell>
          <cell r="D220">
            <v>203395</v>
          </cell>
          <cell r="E220">
            <v>190744</v>
          </cell>
          <cell r="F220">
            <v>152015.25</v>
          </cell>
          <cell r="G220">
            <v>152015.25</v>
          </cell>
          <cell r="H220">
            <v>152015.25</v>
          </cell>
          <cell r="I220">
            <v>152015.25</v>
          </cell>
          <cell r="J220">
            <v>152015.25</v>
          </cell>
          <cell r="K220">
            <v>152015.25</v>
          </cell>
          <cell r="L220">
            <v>152015.25</v>
          </cell>
          <cell r="M220">
            <v>152015.25</v>
          </cell>
          <cell r="N220">
            <v>152015.25</v>
          </cell>
        </row>
        <row r="221">
          <cell r="F221">
            <v>-13398</v>
          </cell>
          <cell r="G221">
            <v>-13398</v>
          </cell>
          <cell r="H221">
            <v>-13398</v>
          </cell>
          <cell r="I221">
            <v>-13398</v>
          </cell>
          <cell r="J221">
            <v>-13398</v>
          </cell>
          <cell r="K221">
            <v>-13398</v>
          </cell>
          <cell r="L221">
            <v>-13398</v>
          </cell>
          <cell r="M221">
            <v>-13398</v>
          </cell>
          <cell r="N221">
            <v>-13398</v>
          </cell>
        </row>
        <row r="222">
          <cell r="C222">
            <v>-13618</v>
          </cell>
          <cell r="D222">
            <v>-13398</v>
          </cell>
          <cell r="E222">
            <v>-13297</v>
          </cell>
          <cell r="F222">
            <v>-13398</v>
          </cell>
          <cell r="G222">
            <v>-13398</v>
          </cell>
          <cell r="H222">
            <v>-13398</v>
          </cell>
          <cell r="I222">
            <v>-13398</v>
          </cell>
          <cell r="J222">
            <v>-13398</v>
          </cell>
          <cell r="K222">
            <v>-13398</v>
          </cell>
          <cell r="L222">
            <v>-13398</v>
          </cell>
          <cell r="M222">
            <v>-13398</v>
          </cell>
          <cell r="N222">
            <v>-13398</v>
          </cell>
        </row>
        <row r="223">
          <cell r="C223">
            <v>27934</v>
          </cell>
          <cell r="D223">
            <v>26395</v>
          </cell>
          <cell r="E223">
            <v>30691</v>
          </cell>
          <cell r="F223">
            <v>23182.916666666668</v>
          </cell>
          <cell r="G223">
            <v>23182.916666666668</v>
          </cell>
          <cell r="H223">
            <v>23182.916666666668</v>
          </cell>
          <cell r="I223">
            <v>23182.916666666668</v>
          </cell>
          <cell r="J223">
            <v>23182.916666666668</v>
          </cell>
          <cell r="K223">
            <v>23182.916666666668</v>
          </cell>
          <cell r="L223">
            <v>23182.916666666668</v>
          </cell>
          <cell r="M223">
            <v>23182.916666666668</v>
          </cell>
          <cell r="N223">
            <v>23182.916666666668</v>
          </cell>
        </row>
        <row r="224">
          <cell r="F224">
            <v>-1594</v>
          </cell>
          <cell r="G224">
            <v>-1594</v>
          </cell>
          <cell r="H224">
            <v>-1594</v>
          </cell>
          <cell r="I224">
            <v>-1594</v>
          </cell>
          <cell r="J224">
            <v>-1594</v>
          </cell>
          <cell r="K224">
            <v>-1594</v>
          </cell>
          <cell r="L224">
            <v>-1594</v>
          </cell>
          <cell r="M224">
            <v>-1594</v>
          </cell>
          <cell r="N224">
            <v>-1594</v>
          </cell>
        </row>
        <row r="225">
          <cell r="C225">
            <v>-1305</v>
          </cell>
          <cell r="D225">
            <v>-1279</v>
          </cell>
          <cell r="E225">
            <v>-1569</v>
          </cell>
          <cell r="F225">
            <v>-1594</v>
          </cell>
          <cell r="G225">
            <v>-1594</v>
          </cell>
          <cell r="H225">
            <v>-1594</v>
          </cell>
          <cell r="I225">
            <v>-1594</v>
          </cell>
          <cell r="J225">
            <v>-1594</v>
          </cell>
          <cell r="K225">
            <v>-1594</v>
          </cell>
          <cell r="L225">
            <v>-1594</v>
          </cell>
          <cell r="M225">
            <v>-1594</v>
          </cell>
          <cell r="N225">
            <v>-1594</v>
          </cell>
        </row>
        <row r="226">
          <cell r="C226">
            <v>37781</v>
          </cell>
          <cell r="D226">
            <v>37145</v>
          </cell>
          <cell r="E226">
            <v>43465</v>
          </cell>
          <cell r="F226">
            <v>21708.576250000002</v>
          </cell>
          <cell r="G226">
            <v>21708.576250000002</v>
          </cell>
          <cell r="H226">
            <v>21708.576250000002</v>
          </cell>
          <cell r="I226">
            <v>21708.576250000002</v>
          </cell>
          <cell r="J226">
            <v>21708.576250000002</v>
          </cell>
          <cell r="K226">
            <v>21708.576250000002</v>
          </cell>
          <cell r="L226">
            <v>21708.576250000002</v>
          </cell>
          <cell r="M226">
            <v>21708.576250000002</v>
          </cell>
          <cell r="N226">
            <v>21708.576250000002</v>
          </cell>
        </row>
        <row r="227">
          <cell r="F227">
            <v>-1391</v>
          </cell>
          <cell r="G227">
            <v>-1391</v>
          </cell>
          <cell r="H227">
            <v>-1391</v>
          </cell>
          <cell r="I227">
            <v>-1391</v>
          </cell>
          <cell r="J227">
            <v>-1391</v>
          </cell>
          <cell r="K227">
            <v>-1391</v>
          </cell>
          <cell r="L227">
            <v>-1391</v>
          </cell>
          <cell r="M227">
            <v>-1391</v>
          </cell>
          <cell r="N227">
            <v>-1391</v>
          </cell>
        </row>
        <row r="228">
          <cell r="C228">
            <v>-1390</v>
          </cell>
          <cell r="D228">
            <v>-1390</v>
          </cell>
          <cell r="E228">
            <v>-1383</v>
          </cell>
          <cell r="F228">
            <v>-1391</v>
          </cell>
          <cell r="G228">
            <v>-1391</v>
          </cell>
          <cell r="H228">
            <v>-1391</v>
          </cell>
          <cell r="I228">
            <v>-1391</v>
          </cell>
          <cell r="J228">
            <v>-1391</v>
          </cell>
          <cell r="K228">
            <v>-1391</v>
          </cell>
          <cell r="L228">
            <v>-1391</v>
          </cell>
          <cell r="M228">
            <v>-1391</v>
          </cell>
          <cell r="N228">
            <v>-1391</v>
          </cell>
        </row>
        <row r="229">
          <cell r="C229">
            <v>8121</v>
          </cell>
          <cell r="D229">
            <v>6140</v>
          </cell>
          <cell r="E229">
            <v>5471</v>
          </cell>
          <cell r="F229">
            <v>7000</v>
          </cell>
          <cell r="G229">
            <v>7500</v>
          </cell>
          <cell r="H229">
            <v>8000</v>
          </cell>
          <cell r="I229">
            <v>8000</v>
          </cell>
          <cell r="J229">
            <v>8000</v>
          </cell>
          <cell r="K229">
            <v>8000</v>
          </cell>
          <cell r="L229">
            <v>8000</v>
          </cell>
          <cell r="M229">
            <v>8000</v>
          </cell>
          <cell r="N229">
            <v>8000</v>
          </cell>
        </row>
        <row r="231">
          <cell r="C231">
            <v>-1067</v>
          </cell>
          <cell r="D231">
            <v>-1067</v>
          </cell>
          <cell r="E231">
            <v>-1067</v>
          </cell>
          <cell r="F231">
            <v>-1067</v>
          </cell>
          <cell r="G231">
            <v>-1067</v>
          </cell>
          <cell r="H231">
            <v>-1067</v>
          </cell>
          <cell r="I231">
            <v>-1067</v>
          </cell>
          <cell r="J231">
            <v>-1067</v>
          </cell>
          <cell r="K231">
            <v>-1067</v>
          </cell>
          <cell r="L231">
            <v>-1067</v>
          </cell>
          <cell r="M231">
            <v>-1067</v>
          </cell>
          <cell r="N231">
            <v>-1067</v>
          </cell>
        </row>
      </sheetData>
      <sheetData sheetId="21">
        <row r="1">
          <cell r="C1">
            <v>1</v>
          </cell>
        </row>
      </sheetData>
      <sheetData sheetId="22">
        <row r="1">
          <cell r="C1">
            <v>1</v>
          </cell>
        </row>
      </sheetData>
      <sheetData sheetId="23">
        <row r="1">
          <cell r="C1">
            <v>1</v>
          </cell>
        </row>
      </sheetData>
      <sheetData sheetId="24"/>
      <sheetData sheetId="25"/>
      <sheetData sheetId="26">
        <row r="1">
          <cell r="C1">
            <v>1</v>
          </cell>
        </row>
      </sheetData>
      <sheetData sheetId="27"/>
      <sheetData sheetId="28">
        <row r="1">
          <cell r="C1">
            <v>1</v>
          </cell>
        </row>
      </sheetData>
      <sheetData sheetId="29"/>
      <sheetData sheetId="30"/>
      <sheetData sheetId="31"/>
      <sheetData sheetId="32"/>
      <sheetData sheetId="33"/>
      <sheetData sheetId="34"/>
      <sheetData sheetId="35"/>
      <sheetData sheetId="36"/>
      <sheetData sheetId="37"/>
      <sheetData sheetId="38"/>
      <sheetData sheetId="39">
        <row r="1">
          <cell r="C1">
            <v>1</v>
          </cell>
        </row>
      </sheetData>
      <sheetData sheetId="40">
        <row r="1">
          <cell r="C1">
            <v>1</v>
          </cell>
        </row>
      </sheetData>
      <sheetData sheetId="41">
        <row r="1">
          <cell r="C1">
            <v>1</v>
          </cell>
        </row>
      </sheetData>
      <sheetData sheetId="42">
        <row r="1">
          <cell r="C1">
            <v>1</v>
          </cell>
        </row>
      </sheetData>
      <sheetData sheetId="43">
        <row r="1">
          <cell r="C1">
            <v>1</v>
          </cell>
        </row>
      </sheetData>
      <sheetData sheetId="44">
        <row r="1">
          <cell r="C1">
            <v>1</v>
          </cell>
        </row>
      </sheetData>
      <sheetData sheetId="45">
        <row r="1">
          <cell r="C1">
            <v>1</v>
          </cell>
        </row>
      </sheetData>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 d emploie et exemple"/>
      <sheetName val="A remplir"/>
      <sheetName val="NF pour Edition"/>
    </sheetNames>
    <sheetDataSet>
      <sheetData sheetId="0" refreshError="1"/>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FC June"/>
      <sheetName val="FC March"/>
      <sheetName val="AP cycle 3"/>
      <sheetName val="Print menu"/>
      <sheetName val="ACT2016"/>
      <sheetName val="Annual Plan"/>
      <sheetName val="Assumptions"/>
      <sheetName val="trend analysis"/>
      <sheetName val="Additionnal input"/>
      <sheetName val="Commerce"/>
      <sheetName val="ICT"/>
      <sheetName val="Treasury"/>
      <sheetName val="Tax"/>
      <sheetName val="RTC"/>
      <sheetName val="Insurance"/>
      <sheetName val="Other"/>
      <sheetName val="Group activities"/>
      <sheetName val="Output"/>
      <sheetName val="Check"/>
      <sheetName val="LPAE - Annual Plan File 2018-20"/>
    </sheetNames>
    <sheetDataSet>
      <sheetData sheetId="0">
        <row r="4">
          <cell r="D4" t="str">
            <v>LeasePlan United Arab Emirates</v>
          </cell>
        </row>
        <row r="17">
          <cell r="I17">
            <v>0.09</v>
          </cell>
          <cell r="K17">
            <v>0.09</v>
          </cell>
        </row>
        <row r="24">
          <cell r="H24">
            <v>2E-3</v>
          </cell>
          <cell r="K24">
            <v>2E-3</v>
          </cell>
        </row>
      </sheetData>
      <sheetData sheetId="1"/>
      <sheetData sheetId="2"/>
      <sheetData sheetId="3" refreshError="1"/>
      <sheetData sheetId="4" refreshError="1"/>
      <sheetData sheetId="5"/>
      <sheetData sheetId="6"/>
      <sheetData sheetId="7">
        <row r="78">
          <cell r="D78">
            <v>0.95</v>
          </cell>
        </row>
      </sheetData>
      <sheetData sheetId="8" refreshError="1"/>
      <sheetData sheetId="9"/>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ow r="156">
          <cell r="P156" t="str">
            <v>2016
Actual</v>
          </cell>
        </row>
      </sheetData>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JP"/>
      <sheetName val="Sales2"/>
      <sheetName val="Summary"/>
      <sheetName val="2014 15 16 overzicht"/>
      <sheetName val="3 Maanden"/>
      <sheetName val="Pivot"/>
      <sheetName val="Pivot (2)"/>
      <sheetName val="Jobs"/>
      <sheetName val="Sales"/>
      <sheetName val="AJP 2016"/>
      <sheetName val="Data"/>
      <sheetName val="Kalendar"/>
      <sheetName val="Kalendar2"/>
      <sheetName val="Sheet2"/>
      <sheetName val="Data sales"/>
      <sheetName val="Data jobs"/>
      <sheetName val="AJP berekeningen"/>
      <sheetName val="Volume AJP CG ATG GG 2016 WK07"/>
      <sheetName val="Volume%20AJP%20CG%20ATG%20GG%20"/>
      <sheetName val="Volume AJP CG ATG GG 2016 WK0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s issues"/>
      <sheetName val="TO DO"/>
      <sheetName val="Cover"/>
      <sheetName val="Consol Summary"/>
      <sheetName val="Consol P&amp;L"/>
      <sheetName val="Consol BS"/>
      <sheetName val="Cashflow"/>
      <sheetName val="P&amp;L adj"/>
      <sheetName val="BS adj"/>
      <sheetName val="IN TB"/>
      <sheetName val="LMA PL"/>
      <sheetName val="UK P&amp;L"/>
      <sheetName val="UK- BS"/>
      <sheetName val="UK lookup"/>
      <sheetName val="UK new TB"/>
      <sheetName val="Lon P&amp;L"/>
      <sheetName val="Lon lookup"/>
      <sheetName val="Lon TB"/>
      <sheetName val="Man P&amp;L"/>
      <sheetName val="Man lookup"/>
      <sheetName val="Man TB"/>
      <sheetName val="AMNET P&amp;L"/>
      <sheetName val="AMNET lookup"/>
      <sheetName val="AMNET TB"/>
      <sheetName val="Germany PL"/>
      <sheetName val="Ger Branch PL"/>
      <sheetName val="GER - BS"/>
      <sheetName val="Ger lookup"/>
      <sheetName val="Ger new TB"/>
      <sheetName val="DE P&amp;L"/>
      <sheetName val="DE lookup"/>
      <sheetName val="DE TB"/>
      <sheetName val="Australia PL"/>
      <sheetName val="AUS Co PL"/>
      <sheetName val="AUS -BS"/>
      <sheetName val="AUS Co lookup"/>
      <sheetName val="AUS CO TB"/>
      <sheetName val="APAC P&amp;L"/>
      <sheetName val="APAC lookup"/>
      <sheetName val="APAC TB"/>
      <sheetName val="Cen P&amp;L"/>
      <sheetName val="Cen lookup"/>
      <sheetName val="Cen new TB"/>
      <sheetName val="US P&amp;L"/>
      <sheetName val="US - BS"/>
      <sheetName val="US lookup"/>
      <sheetName val="US GBP"/>
      <sheetName val="US TB USD"/>
      <sheetName val="US"/>
      <sheetName val="CA P&amp;L"/>
      <sheetName val="CA - BS"/>
      <sheetName val="CA tb"/>
      <sheetName val="CA xero"/>
      <sheetName val="Queries"/>
      <sheetName val="IN P&amp;L"/>
      <sheetName val="IN - BS"/>
      <sheetName val="IN lookup"/>
      <sheetName val="IN new TB"/>
      <sheetName val="Ico check"/>
      <sheetName val="FX rates"/>
      <sheetName val="Consol Budget"/>
      <sheetName val="UK Budget"/>
      <sheetName val="USA"/>
      <sheetName val="CA"/>
      <sheetName val="IND"/>
      <sheetName val="Aus"/>
      <sheetName val="Central"/>
      <sheetName val="DE"/>
      <sheetName val="Germ"/>
      <sheetName val="Manchester"/>
      <sheetName val="London"/>
      <sheetName val="AMNET"/>
      <sheetName val="Budget"/>
      <sheetName val="Forecast"/>
    </sheetNames>
    <sheetDataSet>
      <sheetData sheetId="0"/>
      <sheetData sheetId="1"/>
      <sheetData sheetId="2"/>
      <sheetData sheetId="3"/>
      <sheetData sheetId="4"/>
      <sheetData sheetId="5"/>
      <sheetData sheetId="6"/>
      <sheetData sheetId="7">
        <row r="5">
          <cell r="AF5">
            <v>1</v>
          </cell>
        </row>
      </sheetData>
      <sheetData sheetId="8">
        <row r="5">
          <cell r="W5">
            <v>1</v>
          </cell>
        </row>
      </sheetData>
      <sheetData sheetId="9"/>
      <sheetData sheetId="10"/>
      <sheetData sheetId="11">
        <row r="7">
          <cell r="AG7">
            <v>0</v>
          </cell>
        </row>
      </sheetData>
      <sheetData sheetId="12"/>
      <sheetData sheetId="13">
        <row r="3">
          <cell r="D3">
            <v>0</v>
          </cell>
        </row>
      </sheetData>
      <sheetData sheetId="14">
        <row r="3">
          <cell r="CS3">
            <v>10</v>
          </cell>
        </row>
      </sheetData>
      <sheetData sheetId="15">
        <row r="7">
          <cell r="AG7">
            <v>0</v>
          </cell>
        </row>
      </sheetData>
      <sheetData sheetId="16">
        <row r="3">
          <cell r="D3">
            <v>0</v>
          </cell>
        </row>
      </sheetData>
      <sheetData sheetId="17">
        <row r="3">
          <cell r="AD3">
            <v>10</v>
          </cell>
        </row>
      </sheetData>
      <sheetData sheetId="18">
        <row r="7">
          <cell r="AG7">
            <v>0</v>
          </cell>
        </row>
      </sheetData>
      <sheetData sheetId="19">
        <row r="3">
          <cell r="D3">
            <v>0</v>
          </cell>
        </row>
      </sheetData>
      <sheetData sheetId="20">
        <row r="3">
          <cell r="AD3">
            <v>1100</v>
          </cell>
        </row>
      </sheetData>
      <sheetData sheetId="21">
        <row r="7">
          <cell r="AG7">
            <v>0</v>
          </cell>
        </row>
      </sheetData>
      <sheetData sheetId="22">
        <row r="3">
          <cell r="D3">
            <v>0</v>
          </cell>
        </row>
      </sheetData>
      <sheetData sheetId="23">
        <row r="3">
          <cell r="AD3">
            <v>1100</v>
          </cell>
        </row>
      </sheetData>
      <sheetData sheetId="24"/>
      <sheetData sheetId="25">
        <row r="7">
          <cell r="AG7">
            <v>0</v>
          </cell>
        </row>
      </sheetData>
      <sheetData sheetId="26"/>
      <sheetData sheetId="27">
        <row r="3">
          <cell r="D3">
            <v>0</v>
          </cell>
        </row>
      </sheetData>
      <sheetData sheetId="28"/>
      <sheetData sheetId="29">
        <row r="7">
          <cell r="AG7">
            <v>0</v>
          </cell>
        </row>
      </sheetData>
      <sheetData sheetId="30">
        <row r="3">
          <cell r="D3">
            <v>0</v>
          </cell>
        </row>
      </sheetData>
      <sheetData sheetId="31">
        <row r="3">
          <cell r="AD3">
            <v>30</v>
          </cell>
        </row>
      </sheetData>
      <sheetData sheetId="32"/>
      <sheetData sheetId="33">
        <row r="7">
          <cell r="AG7">
            <v>0</v>
          </cell>
        </row>
      </sheetData>
      <sheetData sheetId="34"/>
      <sheetData sheetId="35">
        <row r="3">
          <cell r="D3">
            <v>0</v>
          </cell>
        </row>
      </sheetData>
      <sheetData sheetId="36"/>
      <sheetData sheetId="37">
        <row r="7">
          <cell r="AG7">
            <v>0</v>
          </cell>
        </row>
      </sheetData>
      <sheetData sheetId="38">
        <row r="3">
          <cell r="D3">
            <v>0</v>
          </cell>
          <cell r="E3">
            <v>1</v>
          </cell>
          <cell r="F3">
            <v>2</v>
          </cell>
          <cell r="G3">
            <v>3</v>
          </cell>
          <cell r="H3">
            <v>4</v>
          </cell>
          <cell r="I3">
            <v>5</v>
          </cell>
          <cell r="J3">
            <v>6</v>
          </cell>
          <cell r="K3">
            <v>7</v>
          </cell>
          <cell r="L3">
            <v>8</v>
          </cell>
          <cell r="M3">
            <v>9</v>
          </cell>
          <cell r="N3">
            <v>10</v>
          </cell>
          <cell r="O3">
            <v>11</v>
          </cell>
          <cell r="P3">
            <v>12</v>
          </cell>
          <cell r="Q3">
            <v>13</v>
          </cell>
          <cell r="R3">
            <v>14</v>
          </cell>
          <cell r="S3">
            <v>15</v>
          </cell>
          <cell r="T3">
            <v>16</v>
          </cell>
          <cell r="U3">
            <v>17</v>
          </cell>
          <cell r="V3">
            <v>18</v>
          </cell>
          <cell r="W3">
            <v>19</v>
          </cell>
          <cell r="X3">
            <v>20</v>
          </cell>
          <cell r="Y3">
            <v>21</v>
          </cell>
          <cell r="Z3">
            <v>22</v>
          </cell>
          <cell r="AA3">
            <v>23</v>
          </cell>
          <cell r="AB3">
            <v>24</v>
          </cell>
        </row>
        <row r="4">
          <cell r="D4">
            <v>41974</v>
          </cell>
          <cell r="E4">
            <v>42005</v>
          </cell>
          <cell r="F4">
            <v>42036</v>
          </cell>
          <cell r="G4">
            <v>42064</v>
          </cell>
          <cell r="H4">
            <v>42095</v>
          </cell>
          <cell r="I4">
            <v>42125</v>
          </cell>
          <cell r="J4">
            <v>42156</v>
          </cell>
          <cell r="K4">
            <v>42186</v>
          </cell>
          <cell r="L4">
            <v>42217</v>
          </cell>
          <cell r="M4">
            <v>42248</v>
          </cell>
          <cell r="N4">
            <v>42278</v>
          </cell>
          <cell r="O4">
            <v>42309</v>
          </cell>
          <cell r="P4">
            <v>42339</v>
          </cell>
          <cell r="Q4">
            <v>42370</v>
          </cell>
          <cell r="R4">
            <v>42401</v>
          </cell>
          <cell r="S4">
            <v>42430</v>
          </cell>
          <cell r="T4">
            <v>42461</v>
          </cell>
          <cell r="U4">
            <v>42491</v>
          </cell>
          <cell r="V4">
            <v>42522</v>
          </cell>
          <cell r="W4">
            <v>42552</v>
          </cell>
          <cell r="X4">
            <v>42583</v>
          </cell>
          <cell r="Y4">
            <v>42614</v>
          </cell>
          <cell r="Z4">
            <v>42644</v>
          </cell>
          <cell r="AA4">
            <v>42675</v>
          </cell>
          <cell r="AB4">
            <v>42705</v>
          </cell>
        </row>
        <row r="5">
          <cell r="D5">
            <v>0</v>
          </cell>
          <cell r="E5">
            <v>0</v>
          </cell>
          <cell r="F5">
            <v>0</v>
          </cell>
          <cell r="G5">
            <v>0</v>
          </cell>
          <cell r="H5">
            <v>0</v>
          </cell>
          <cell r="I5">
            <v>0</v>
          </cell>
          <cell r="J5">
            <v>0</v>
          </cell>
          <cell r="K5">
            <v>0</v>
          </cell>
          <cell r="L5">
            <v>0</v>
          </cell>
          <cell r="M5">
            <v>0</v>
          </cell>
          <cell r="N5">
            <v>0</v>
          </cell>
          <cell r="O5">
            <v>0</v>
          </cell>
          <cell r="P5">
            <v>-48822.159999999996</v>
          </cell>
          <cell r="Q5">
            <v>-48822.159999999996</v>
          </cell>
          <cell r="R5">
            <v>-48822.159999999996</v>
          </cell>
          <cell r="S5">
            <v>-81796.800000000003</v>
          </cell>
          <cell r="T5">
            <v>0</v>
          </cell>
          <cell r="U5">
            <v>0</v>
          </cell>
          <cell r="V5">
            <v>0</v>
          </cell>
          <cell r="W5">
            <v>0</v>
          </cell>
          <cell r="X5">
            <v>0</v>
          </cell>
          <cell r="Y5">
            <v>0</v>
          </cell>
          <cell r="Z5">
            <v>0</v>
          </cell>
          <cell r="AA5">
            <v>0</v>
          </cell>
          <cell r="AB5">
            <v>0</v>
          </cell>
        </row>
        <row r="6">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-106.38</v>
          </cell>
          <cell r="T6">
            <v>0</v>
          </cell>
          <cell r="U6">
            <v>0</v>
          </cell>
          <cell r="V6">
            <v>0</v>
          </cell>
          <cell r="W6">
            <v>0</v>
          </cell>
          <cell r="X6">
            <v>0</v>
          </cell>
          <cell r="Y6">
            <v>0</v>
          </cell>
          <cell r="Z6">
            <v>0</v>
          </cell>
          <cell r="AA6">
            <v>0</v>
          </cell>
          <cell r="AB6">
            <v>0</v>
          </cell>
        </row>
        <row r="7">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A7">
            <v>0</v>
          </cell>
          <cell r="AB7">
            <v>0</v>
          </cell>
        </row>
        <row r="8">
          <cell r="D8">
            <v>0</v>
          </cell>
          <cell r="E8">
            <v>0</v>
          </cell>
          <cell r="F8">
            <v>0</v>
          </cell>
          <cell r="G8">
            <v>0</v>
          </cell>
          <cell r="H8">
            <v>0</v>
          </cell>
          <cell r="I8">
            <v>0</v>
          </cell>
          <cell r="J8">
            <v>0</v>
          </cell>
          <cell r="K8">
            <v>0</v>
          </cell>
          <cell r="L8">
            <v>0</v>
          </cell>
          <cell r="M8">
            <v>0</v>
          </cell>
          <cell r="N8">
            <v>0</v>
          </cell>
          <cell r="O8">
            <v>0</v>
          </cell>
          <cell r="P8">
            <v>-5296</v>
          </cell>
          <cell r="Q8">
            <v>-8265.27</v>
          </cell>
          <cell r="R8">
            <v>-8265.27</v>
          </cell>
          <cell r="S8">
            <v>-9998.58</v>
          </cell>
          <cell r="T8">
            <v>0</v>
          </cell>
          <cell r="U8">
            <v>0</v>
          </cell>
          <cell r="V8">
            <v>0</v>
          </cell>
          <cell r="W8">
            <v>0</v>
          </cell>
          <cell r="X8">
            <v>0</v>
          </cell>
          <cell r="Y8">
            <v>0</v>
          </cell>
          <cell r="Z8">
            <v>0</v>
          </cell>
          <cell r="AA8">
            <v>0</v>
          </cell>
          <cell r="AB8">
            <v>0</v>
          </cell>
        </row>
        <row r="9">
          <cell r="D9">
            <v>0</v>
          </cell>
          <cell r="E9">
            <v>0</v>
          </cell>
          <cell r="F9">
            <v>0</v>
          </cell>
          <cell r="G9">
            <v>0</v>
          </cell>
          <cell r="H9">
            <v>0</v>
          </cell>
          <cell r="I9">
            <v>0</v>
          </cell>
          <cell r="J9">
            <v>0</v>
          </cell>
          <cell r="K9">
            <v>0</v>
          </cell>
          <cell r="L9">
            <v>0</v>
          </cell>
          <cell r="M9">
            <v>0</v>
          </cell>
          <cell r="N9">
            <v>0</v>
          </cell>
          <cell r="O9">
            <v>0</v>
          </cell>
          <cell r="P9">
            <v>298984.23</v>
          </cell>
          <cell r="Q9">
            <v>380059.25</v>
          </cell>
          <cell r="R9">
            <v>502500.93</v>
          </cell>
          <cell r="S9">
            <v>685616.7</v>
          </cell>
          <cell r="T9">
            <v>0</v>
          </cell>
          <cell r="U9">
            <v>0</v>
          </cell>
          <cell r="V9">
            <v>0</v>
          </cell>
          <cell r="W9">
            <v>0</v>
          </cell>
          <cell r="X9">
            <v>0</v>
          </cell>
          <cell r="Y9">
            <v>0</v>
          </cell>
          <cell r="Z9">
            <v>0</v>
          </cell>
          <cell r="AA9">
            <v>0</v>
          </cell>
          <cell r="AB9">
            <v>0</v>
          </cell>
        </row>
        <row r="10">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row>
        <row r="11">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row>
        <row r="12">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row>
        <row r="13">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row>
        <row r="14">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row>
        <row r="15">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row>
        <row r="16">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row>
        <row r="17">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row>
        <row r="18">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row>
        <row r="19">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row>
        <row r="20">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row>
        <row r="21">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row>
        <row r="22">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row>
        <row r="23">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row>
        <row r="24">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row>
        <row r="25">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row>
        <row r="26">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row>
        <row r="27">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row>
        <row r="28">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row>
        <row r="29">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row>
        <row r="30">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row>
        <row r="31">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row>
        <row r="32">
          <cell r="D32">
            <v>0</v>
          </cell>
          <cell r="E32">
            <v>0</v>
          </cell>
          <cell r="F32">
            <v>0</v>
          </cell>
          <cell r="G32">
            <v>0</v>
          </cell>
          <cell r="H32">
            <v>0</v>
          </cell>
          <cell r="I32">
            <v>0</v>
          </cell>
          <cell r="J32">
            <v>0</v>
          </cell>
          <cell r="K32">
            <v>0</v>
          </cell>
          <cell r="L32">
            <v>0</v>
          </cell>
          <cell r="M32">
            <v>0</v>
          </cell>
          <cell r="N32">
            <v>0</v>
          </cell>
          <cell r="O32">
            <v>0</v>
          </cell>
          <cell r="P32">
            <v>0</v>
          </cell>
          <cell r="Q32">
            <v>87748.51999999996</v>
          </cell>
          <cell r="R32">
            <v>87748.51999999996</v>
          </cell>
          <cell r="S32">
            <v>87748.51999999996</v>
          </cell>
          <cell r="T32">
            <v>0</v>
          </cell>
          <cell r="U32">
            <v>0</v>
          </cell>
          <cell r="V32">
            <v>0</v>
          </cell>
          <cell r="W32">
            <v>0</v>
          </cell>
          <cell r="X32">
            <v>0</v>
          </cell>
          <cell r="Y32">
            <v>0</v>
          </cell>
          <cell r="Z32">
            <v>0</v>
          </cell>
          <cell r="AA32">
            <v>0</v>
          </cell>
          <cell r="AB32">
            <v>0</v>
          </cell>
        </row>
        <row r="33">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row>
        <row r="34">
          <cell r="D34">
            <v>0</v>
          </cell>
          <cell r="E34">
            <v>0</v>
          </cell>
          <cell r="F34">
            <v>0</v>
          </cell>
          <cell r="G34">
            <v>0</v>
          </cell>
          <cell r="H34">
            <v>0</v>
          </cell>
          <cell r="I34">
            <v>0</v>
          </cell>
          <cell r="J34">
            <v>0</v>
          </cell>
          <cell r="K34">
            <v>0</v>
          </cell>
          <cell r="L34">
            <v>0</v>
          </cell>
          <cell r="M34">
            <v>0</v>
          </cell>
          <cell r="N34">
            <v>0</v>
          </cell>
          <cell r="O34">
            <v>0</v>
          </cell>
          <cell r="P34">
            <v>0</v>
          </cell>
          <cell r="Q34">
            <v>0</v>
          </cell>
          <cell r="R34">
            <v>-140.05000000000001</v>
          </cell>
          <cell r="S34">
            <v>-457.39</v>
          </cell>
          <cell r="T34">
            <v>0</v>
          </cell>
          <cell r="U34">
            <v>0</v>
          </cell>
          <cell r="V34">
            <v>0</v>
          </cell>
          <cell r="W34">
            <v>0</v>
          </cell>
          <cell r="X34">
            <v>0</v>
          </cell>
          <cell r="Y34">
            <v>0</v>
          </cell>
          <cell r="Z34">
            <v>0</v>
          </cell>
          <cell r="AA34">
            <v>0</v>
          </cell>
          <cell r="AB34">
            <v>0</v>
          </cell>
        </row>
        <row r="35">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row>
        <row r="36">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row>
        <row r="37">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row>
        <row r="38">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row>
        <row r="39">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106.38</v>
          </cell>
          <cell r="T39">
            <v>0</v>
          </cell>
          <cell r="U39">
            <v>0</v>
          </cell>
          <cell r="V39">
            <v>0</v>
          </cell>
          <cell r="W39">
            <v>0</v>
          </cell>
          <cell r="X39">
            <v>0</v>
          </cell>
          <cell r="Y39">
            <v>0</v>
          </cell>
          <cell r="Z39">
            <v>0</v>
          </cell>
          <cell r="AA39">
            <v>0</v>
          </cell>
          <cell r="AB39">
            <v>0</v>
          </cell>
        </row>
        <row r="40">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row>
        <row r="41">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row>
        <row r="42">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row>
        <row r="43">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row>
        <row r="44">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row>
        <row r="45">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row>
        <row r="46">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row>
        <row r="47">
          <cell r="D47">
            <v>0</v>
          </cell>
          <cell r="E47">
            <v>0</v>
          </cell>
          <cell r="F47">
            <v>0</v>
          </cell>
          <cell r="G47">
            <v>0</v>
          </cell>
          <cell r="H47">
            <v>0</v>
          </cell>
          <cell r="I47">
            <v>0</v>
          </cell>
          <cell r="J47">
            <v>0</v>
          </cell>
          <cell r="K47">
            <v>0</v>
          </cell>
          <cell r="L47">
            <v>0</v>
          </cell>
          <cell r="M47">
            <v>0</v>
          </cell>
          <cell r="N47">
            <v>0</v>
          </cell>
          <cell r="O47">
            <v>0</v>
          </cell>
          <cell r="P47">
            <v>0</v>
          </cell>
          <cell r="Q47">
            <v>2969.27</v>
          </cell>
          <cell r="R47">
            <v>2969.27</v>
          </cell>
          <cell r="S47">
            <v>2969.27</v>
          </cell>
          <cell r="T47">
            <v>0</v>
          </cell>
          <cell r="U47">
            <v>0</v>
          </cell>
          <cell r="V47">
            <v>0</v>
          </cell>
          <cell r="W47">
            <v>0</v>
          </cell>
          <cell r="X47">
            <v>0</v>
          </cell>
          <cell r="Y47">
            <v>0</v>
          </cell>
          <cell r="Z47">
            <v>0</v>
          </cell>
          <cell r="AA47">
            <v>0</v>
          </cell>
          <cell r="AB47">
            <v>0</v>
          </cell>
        </row>
        <row r="48">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row>
        <row r="49">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row>
        <row r="50">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row>
        <row r="51">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row>
        <row r="52">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row>
        <row r="53">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row>
        <row r="54">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row>
        <row r="55">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row>
        <row r="56">
          <cell r="D56">
            <v>0</v>
          </cell>
          <cell r="E56">
            <v>0</v>
          </cell>
          <cell r="F56">
            <v>0</v>
          </cell>
          <cell r="G56">
            <v>0</v>
          </cell>
          <cell r="H56">
            <v>0</v>
          </cell>
          <cell r="I56">
            <v>0</v>
          </cell>
          <cell r="J56">
            <v>0</v>
          </cell>
          <cell r="K56">
            <v>0</v>
          </cell>
          <cell r="L56">
            <v>0</v>
          </cell>
          <cell r="M56">
            <v>0</v>
          </cell>
          <cell r="N56">
            <v>0</v>
          </cell>
          <cell r="O56">
            <v>0</v>
          </cell>
          <cell r="P56">
            <v>5296</v>
          </cell>
          <cell r="Q56">
            <v>0</v>
          </cell>
          <cell r="R56">
            <v>0</v>
          </cell>
          <cell r="S56">
            <v>0</v>
          </cell>
          <cell r="T56">
            <v>0</v>
          </cell>
          <cell r="U56">
            <v>0</v>
          </cell>
          <cell r="V56">
            <v>0</v>
          </cell>
          <cell r="W56">
            <v>0</v>
          </cell>
          <cell r="X56">
            <v>0</v>
          </cell>
          <cell r="Y56">
            <v>0</v>
          </cell>
          <cell r="Z56">
            <v>0</v>
          </cell>
          <cell r="AA56">
            <v>0</v>
          </cell>
          <cell r="AB56">
            <v>0</v>
          </cell>
        </row>
        <row r="57">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row>
        <row r="58">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row>
        <row r="59">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row>
        <row r="60">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row>
        <row r="61">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row>
        <row r="62">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row>
        <row r="63">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row>
        <row r="64">
          <cell r="D64">
            <v>0</v>
          </cell>
          <cell r="E64">
            <v>0</v>
          </cell>
          <cell r="F64">
            <v>0</v>
          </cell>
          <cell r="G64">
            <v>0</v>
          </cell>
          <cell r="H64">
            <v>0</v>
          </cell>
          <cell r="I64">
            <v>0</v>
          </cell>
          <cell r="J64">
            <v>0</v>
          </cell>
          <cell r="K64">
            <v>0</v>
          </cell>
          <cell r="L64">
            <v>0</v>
          </cell>
          <cell r="M64">
            <v>0</v>
          </cell>
          <cell r="N64">
            <v>0</v>
          </cell>
          <cell r="O64">
            <v>0</v>
          </cell>
          <cell r="P64">
            <v>65685.98</v>
          </cell>
          <cell r="Q64">
            <v>16515.03</v>
          </cell>
          <cell r="R64">
            <v>40328.37000000001</v>
          </cell>
          <cell r="S64">
            <v>52637.600000000006</v>
          </cell>
          <cell r="T64">
            <v>0</v>
          </cell>
          <cell r="U64">
            <v>0</v>
          </cell>
          <cell r="V64">
            <v>0</v>
          </cell>
          <cell r="W64">
            <v>0</v>
          </cell>
          <cell r="X64">
            <v>0</v>
          </cell>
          <cell r="Y64">
            <v>0</v>
          </cell>
          <cell r="Z64">
            <v>0</v>
          </cell>
          <cell r="AA64">
            <v>0</v>
          </cell>
          <cell r="AB64">
            <v>0</v>
          </cell>
        </row>
        <row r="65">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row>
        <row r="66">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row>
        <row r="67">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row>
        <row r="68">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row>
        <row r="69">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row>
        <row r="70">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row>
        <row r="71">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row>
        <row r="72">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row>
        <row r="73">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row>
        <row r="74">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row>
        <row r="75">
          <cell r="D75">
            <v>0</v>
          </cell>
          <cell r="E75">
            <v>0</v>
          </cell>
          <cell r="F75">
            <v>0</v>
          </cell>
          <cell r="G75">
            <v>0</v>
          </cell>
          <cell r="H75">
            <v>0</v>
          </cell>
          <cell r="I75">
            <v>0</v>
          </cell>
          <cell r="J75">
            <v>0</v>
          </cell>
          <cell r="K75">
            <v>0</v>
          </cell>
          <cell r="L75">
            <v>0</v>
          </cell>
          <cell r="M75">
            <v>0</v>
          </cell>
          <cell r="N75">
            <v>0</v>
          </cell>
          <cell r="O75">
            <v>0</v>
          </cell>
          <cell r="P75">
            <v>305848.46999999997</v>
          </cell>
          <cell r="Q75">
            <v>38859.170000000042</v>
          </cell>
          <cell r="R75">
            <v>89814.020000000019</v>
          </cell>
          <cell r="S75">
            <v>200453.23000000004</v>
          </cell>
          <cell r="T75">
            <v>0</v>
          </cell>
          <cell r="U75">
            <v>0</v>
          </cell>
          <cell r="V75">
            <v>0</v>
          </cell>
          <cell r="W75">
            <v>0</v>
          </cell>
          <cell r="X75">
            <v>0</v>
          </cell>
          <cell r="Y75">
            <v>0</v>
          </cell>
          <cell r="Z75">
            <v>0</v>
          </cell>
          <cell r="AA75">
            <v>0</v>
          </cell>
          <cell r="AB75">
            <v>0</v>
          </cell>
        </row>
        <row r="76">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row>
        <row r="77">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row>
        <row r="78">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row>
        <row r="79">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row>
        <row r="80">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row>
        <row r="81">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row>
        <row r="82">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39491.93</v>
          </cell>
          <cell r="T82">
            <v>0</v>
          </cell>
          <cell r="U82">
            <v>0</v>
          </cell>
          <cell r="V82">
            <v>0</v>
          </cell>
          <cell r="W82">
            <v>0</v>
          </cell>
          <cell r="X82">
            <v>0</v>
          </cell>
          <cell r="Y82">
            <v>0</v>
          </cell>
          <cell r="Z82">
            <v>0</v>
          </cell>
          <cell r="AA82">
            <v>0</v>
          </cell>
          <cell r="AB82">
            <v>0</v>
          </cell>
        </row>
        <row r="83">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row>
        <row r="84">
          <cell r="D84">
            <v>0</v>
          </cell>
          <cell r="E84">
            <v>0</v>
          </cell>
          <cell r="F84">
            <v>0</v>
          </cell>
          <cell r="G84">
            <v>0</v>
          </cell>
          <cell r="H84">
            <v>0</v>
          </cell>
          <cell r="I84">
            <v>0</v>
          </cell>
          <cell r="J84">
            <v>0</v>
          </cell>
          <cell r="K84">
            <v>0</v>
          </cell>
          <cell r="L84">
            <v>0</v>
          </cell>
          <cell r="M84">
            <v>0</v>
          </cell>
          <cell r="N84">
            <v>0</v>
          </cell>
          <cell r="O84">
            <v>0</v>
          </cell>
          <cell r="P84">
            <v>9902.2999999999993</v>
          </cell>
          <cell r="Q84">
            <v>0</v>
          </cell>
          <cell r="R84">
            <v>0</v>
          </cell>
          <cell r="S84">
            <v>0</v>
          </cell>
          <cell r="T84">
            <v>0</v>
          </cell>
          <cell r="U84">
            <v>0</v>
          </cell>
          <cell r="V84">
            <v>0</v>
          </cell>
          <cell r="W84">
            <v>0</v>
          </cell>
          <cell r="X84">
            <v>0</v>
          </cell>
          <cell r="Y84">
            <v>0</v>
          </cell>
          <cell r="Z84">
            <v>0</v>
          </cell>
          <cell r="AA84">
            <v>0</v>
          </cell>
          <cell r="AB84">
            <v>0</v>
          </cell>
        </row>
        <row r="85">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row>
        <row r="86">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row>
        <row r="87">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row>
        <row r="88">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row>
        <row r="89">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row>
        <row r="90">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row>
        <row r="91">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row>
        <row r="92">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row>
        <row r="93">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row>
        <row r="94">
          <cell r="D94">
            <v>0</v>
          </cell>
          <cell r="E94">
            <v>0</v>
          </cell>
          <cell r="F94">
            <v>0</v>
          </cell>
          <cell r="G94">
            <v>0</v>
          </cell>
          <cell r="H94">
            <v>0</v>
          </cell>
          <cell r="I94">
            <v>0</v>
          </cell>
          <cell r="J94">
            <v>0</v>
          </cell>
          <cell r="K94">
            <v>0</v>
          </cell>
          <cell r="L94">
            <v>0</v>
          </cell>
          <cell r="M94">
            <v>0</v>
          </cell>
          <cell r="N94">
            <v>0</v>
          </cell>
          <cell r="O94">
            <v>0</v>
          </cell>
          <cell r="P94">
            <v>-298984.23</v>
          </cell>
          <cell r="Q94">
            <v>-80146.739999999991</v>
          </cell>
          <cell r="R94">
            <v>-199139.7</v>
          </cell>
          <cell r="S94">
            <v>-379215.41000000003</v>
          </cell>
          <cell r="T94">
            <v>0</v>
          </cell>
          <cell r="U94">
            <v>0</v>
          </cell>
          <cell r="V94">
            <v>0</v>
          </cell>
          <cell r="W94">
            <v>0</v>
          </cell>
          <cell r="X94">
            <v>0</v>
          </cell>
          <cell r="Y94">
            <v>0</v>
          </cell>
          <cell r="Z94">
            <v>0</v>
          </cell>
          <cell r="AA94">
            <v>0</v>
          </cell>
          <cell r="AB94">
            <v>0</v>
          </cell>
        </row>
        <row r="95">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row>
        <row r="96">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row>
        <row r="97">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row>
        <row r="98">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row>
        <row r="99">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row>
        <row r="100">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row>
        <row r="101">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row>
        <row r="102">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row>
        <row r="103">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row>
        <row r="104">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row>
        <row r="105">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row>
        <row r="106">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row>
        <row r="107">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row>
        <row r="108">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row>
      </sheetData>
      <sheetData sheetId="39">
        <row r="3">
          <cell r="AD3">
            <v>1100</v>
          </cell>
        </row>
      </sheetData>
      <sheetData sheetId="40">
        <row r="7">
          <cell r="AG7">
            <v>0</v>
          </cell>
        </row>
      </sheetData>
      <sheetData sheetId="41">
        <row r="3">
          <cell r="D3">
            <v>0</v>
          </cell>
        </row>
      </sheetData>
      <sheetData sheetId="42">
        <row r="3">
          <cell r="AD3">
            <v>30</v>
          </cell>
        </row>
      </sheetData>
      <sheetData sheetId="43"/>
      <sheetData sheetId="44"/>
      <sheetData sheetId="45">
        <row r="4">
          <cell r="D4">
            <v>0</v>
          </cell>
        </row>
      </sheetData>
      <sheetData sheetId="46"/>
      <sheetData sheetId="47">
        <row r="8">
          <cell r="A8" t="str">
            <v>bank of america</v>
          </cell>
        </row>
      </sheetData>
      <sheetData sheetId="48"/>
      <sheetData sheetId="49"/>
      <sheetData sheetId="50"/>
      <sheetData sheetId="51">
        <row r="54">
          <cell r="F54">
            <v>1</v>
          </cell>
        </row>
      </sheetData>
      <sheetData sheetId="52">
        <row r="6">
          <cell r="C6">
            <v>0</v>
          </cell>
        </row>
      </sheetData>
      <sheetData sheetId="53"/>
      <sheetData sheetId="54"/>
      <sheetData sheetId="55"/>
      <sheetData sheetId="56">
        <row r="118">
          <cell r="E118">
            <v>1</v>
          </cell>
        </row>
      </sheetData>
      <sheetData sheetId="57"/>
      <sheetData sheetId="58"/>
      <sheetData sheetId="59"/>
      <sheetData sheetId="60"/>
      <sheetData sheetId="61">
        <row r="4">
          <cell r="E4">
            <v>13</v>
          </cell>
        </row>
      </sheetData>
      <sheetData sheetId="62">
        <row r="4">
          <cell r="E4">
            <v>13</v>
          </cell>
        </row>
      </sheetData>
      <sheetData sheetId="63">
        <row r="4">
          <cell r="E4">
            <v>13</v>
          </cell>
        </row>
      </sheetData>
      <sheetData sheetId="64">
        <row r="4">
          <cell r="E4">
            <v>13</v>
          </cell>
        </row>
      </sheetData>
      <sheetData sheetId="65">
        <row r="4">
          <cell r="E4">
            <v>13</v>
          </cell>
        </row>
      </sheetData>
      <sheetData sheetId="66">
        <row r="4">
          <cell r="E4">
            <v>13</v>
          </cell>
        </row>
      </sheetData>
      <sheetData sheetId="67">
        <row r="4">
          <cell r="E4">
            <v>13</v>
          </cell>
          <cell r="F4">
            <v>14</v>
          </cell>
          <cell r="G4">
            <v>15</v>
          </cell>
          <cell r="H4">
            <v>16</v>
          </cell>
          <cell r="I4">
            <v>17</v>
          </cell>
          <cell r="J4">
            <v>18</v>
          </cell>
          <cell r="K4">
            <v>19</v>
          </cell>
          <cell r="L4">
            <v>20</v>
          </cell>
          <cell r="M4">
            <v>21</v>
          </cell>
          <cell r="N4">
            <v>22</v>
          </cell>
          <cell r="O4">
            <v>23</v>
          </cell>
          <cell r="P4">
            <v>24</v>
          </cell>
        </row>
        <row r="5">
          <cell r="E5" t="str">
            <v>Jan</v>
          </cell>
          <cell r="F5" t="str">
            <v>Feb</v>
          </cell>
          <cell r="G5" t="str">
            <v>March</v>
          </cell>
          <cell r="H5" t="str">
            <v>April</v>
          </cell>
          <cell r="I5" t="str">
            <v>May</v>
          </cell>
          <cell r="J5" t="str">
            <v>June</v>
          </cell>
          <cell r="K5" t="str">
            <v>July</v>
          </cell>
          <cell r="L5" t="str">
            <v>August</v>
          </cell>
          <cell r="M5" t="str">
            <v>September</v>
          </cell>
          <cell r="N5" t="str">
            <v>October</v>
          </cell>
          <cell r="O5" t="str">
            <v>November</v>
          </cell>
          <cell r="P5" t="str">
            <v>December</v>
          </cell>
        </row>
        <row r="6">
          <cell r="E6" t="str">
            <v>£</v>
          </cell>
          <cell r="F6" t="str">
            <v>£</v>
          </cell>
          <cell r="G6" t="str">
            <v>£</v>
          </cell>
          <cell r="H6" t="str">
            <v>£</v>
          </cell>
          <cell r="I6" t="str">
            <v>£</v>
          </cell>
          <cell r="J6" t="str">
            <v>£</v>
          </cell>
          <cell r="K6" t="str">
            <v>£</v>
          </cell>
          <cell r="L6" t="str">
            <v>£</v>
          </cell>
          <cell r="M6" t="str">
            <v>£</v>
          </cell>
          <cell r="N6" t="str">
            <v>£</v>
          </cell>
          <cell r="O6" t="str">
            <v>£</v>
          </cell>
          <cell r="P6" t="str">
            <v>£</v>
          </cell>
        </row>
        <row r="7">
          <cell r="E7">
            <v>0</v>
          </cell>
          <cell r="F7">
            <v>0</v>
          </cell>
          <cell r="H7">
            <v>0</v>
          </cell>
          <cell r="I7">
            <v>0</v>
          </cell>
          <cell r="K7">
            <v>0</v>
          </cell>
          <cell r="L7">
            <v>0</v>
          </cell>
          <cell r="N7">
            <v>0</v>
          </cell>
          <cell r="O7">
            <v>0</v>
          </cell>
        </row>
        <row r="8">
          <cell r="E8">
            <v>0</v>
          </cell>
          <cell r="F8">
            <v>0</v>
          </cell>
          <cell r="G8">
            <v>0</v>
          </cell>
          <cell r="H8">
            <v>0</v>
          </cell>
          <cell r="I8">
            <v>0</v>
          </cell>
          <cell r="J8">
            <v>0</v>
          </cell>
          <cell r="K8">
            <v>0</v>
          </cell>
          <cell r="L8">
            <v>0</v>
          </cell>
          <cell r="M8">
            <v>0</v>
          </cell>
          <cell r="N8">
            <v>0</v>
          </cell>
          <cell r="O8">
            <v>0</v>
          </cell>
          <cell r="P8">
            <v>0</v>
          </cell>
        </row>
        <row r="9">
          <cell r="E9">
            <v>0</v>
          </cell>
          <cell r="F9">
            <v>0</v>
          </cell>
          <cell r="G9">
            <v>0</v>
          </cell>
          <cell r="H9">
            <v>0</v>
          </cell>
          <cell r="I9">
            <v>0</v>
          </cell>
          <cell r="J9">
            <v>0</v>
          </cell>
          <cell r="K9">
            <v>0</v>
          </cell>
          <cell r="L9">
            <v>0</v>
          </cell>
          <cell r="M9">
            <v>0</v>
          </cell>
          <cell r="N9">
            <v>0</v>
          </cell>
          <cell r="O9">
            <v>0</v>
          </cell>
          <cell r="P9">
            <v>0</v>
          </cell>
        </row>
        <row r="10">
          <cell r="E10">
            <v>0</v>
          </cell>
          <cell r="F10">
            <v>0</v>
          </cell>
          <cell r="G10">
            <v>0</v>
          </cell>
          <cell r="H10">
            <v>0</v>
          </cell>
          <cell r="I10">
            <v>0</v>
          </cell>
          <cell r="J10">
            <v>0</v>
          </cell>
          <cell r="K10">
            <v>0</v>
          </cell>
          <cell r="L10">
            <v>0</v>
          </cell>
          <cell r="M10">
            <v>0</v>
          </cell>
          <cell r="N10">
            <v>0</v>
          </cell>
          <cell r="O10">
            <v>0</v>
          </cell>
          <cell r="P10">
            <v>0</v>
          </cell>
        </row>
        <row r="11">
          <cell r="E11">
            <v>119060.28368794327</v>
          </cell>
          <cell r="F11">
            <v>114893.6170212766</v>
          </cell>
          <cell r="G11">
            <v>0</v>
          </cell>
          <cell r="H11">
            <v>0</v>
          </cell>
          <cell r="I11">
            <v>0</v>
          </cell>
          <cell r="J11">
            <v>0</v>
          </cell>
          <cell r="K11">
            <v>0</v>
          </cell>
          <cell r="L11">
            <v>0</v>
          </cell>
          <cell r="M11">
            <v>0</v>
          </cell>
          <cell r="N11">
            <v>0</v>
          </cell>
          <cell r="O11">
            <v>0</v>
          </cell>
          <cell r="P11">
            <v>0</v>
          </cell>
        </row>
        <row r="12">
          <cell r="E12">
            <v>0</v>
          </cell>
          <cell r="F12">
            <v>0</v>
          </cell>
          <cell r="G12">
            <v>0</v>
          </cell>
          <cell r="H12">
            <v>0</v>
          </cell>
          <cell r="I12">
            <v>0</v>
          </cell>
          <cell r="J12">
            <v>0</v>
          </cell>
          <cell r="K12">
            <v>0</v>
          </cell>
          <cell r="L12">
            <v>0</v>
          </cell>
          <cell r="M12">
            <v>0</v>
          </cell>
          <cell r="N12">
            <v>0</v>
          </cell>
          <cell r="O12">
            <v>0</v>
          </cell>
          <cell r="P12">
            <v>0</v>
          </cell>
        </row>
        <row r="13">
          <cell r="E13">
            <v>0</v>
          </cell>
          <cell r="F13">
            <v>0</v>
          </cell>
          <cell r="G13">
            <v>0</v>
          </cell>
          <cell r="H13">
            <v>0</v>
          </cell>
          <cell r="I13">
            <v>0</v>
          </cell>
          <cell r="J13">
            <v>0</v>
          </cell>
          <cell r="K13">
            <v>0</v>
          </cell>
          <cell r="L13">
            <v>0</v>
          </cell>
          <cell r="M13">
            <v>0</v>
          </cell>
          <cell r="N13">
            <v>0</v>
          </cell>
          <cell r="O13">
            <v>0</v>
          </cell>
          <cell r="P13">
            <v>0</v>
          </cell>
        </row>
        <row r="14">
          <cell r="E14">
            <v>0</v>
          </cell>
          <cell r="F14">
            <v>0</v>
          </cell>
          <cell r="G14">
            <v>0</v>
          </cell>
          <cell r="H14">
            <v>0</v>
          </cell>
          <cell r="I14">
            <v>0</v>
          </cell>
          <cell r="J14">
            <v>0</v>
          </cell>
          <cell r="K14">
            <v>0</v>
          </cell>
          <cell r="L14">
            <v>0</v>
          </cell>
          <cell r="M14">
            <v>0</v>
          </cell>
          <cell r="N14">
            <v>0</v>
          </cell>
          <cell r="O14">
            <v>0</v>
          </cell>
          <cell r="P14">
            <v>0</v>
          </cell>
        </row>
        <row r="15">
          <cell r="E15">
            <v>0</v>
          </cell>
          <cell r="F15">
            <v>0</v>
          </cell>
          <cell r="G15">
            <v>0</v>
          </cell>
          <cell r="H15">
            <v>0</v>
          </cell>
          <cell r="I15">
            <v>0</v>
          </cell>
          <cell r="J15">
            <v>0</v>
          </cell>
          <cell r="K15">
            <v>0</v>
          </cell>
          <cell r="L15">
            <v>0</v>
          </cell>
          <cell r="M15">
            <v>0</v>
          </cell>
          <cell r="N15">
            <v>0</v>
          </cell>
          <cell r="O15">
            <v>0</v>
          </cell>
          <cell r="P15">
            <v>0</v>
          </cell>
        </row>
        <row r="16">
          <cell r="E16">
            <v>0</v>
          </cell>
          <cell r="F16">
            <v>0</v>
          </cell>
          <cell r="G16">
            <v>0</v>
          </cell>
          <cell r="H16">
            <v>0</v>
          </cell>
          <cell r="I16">
            <v>0</v>
          </cell>
          <cell r="J16">
            <v>0</v>
          </cell>
          <cell r="K16">
            <v>0</v>
          </cell>
          <cell r="L16">
            <v>0</v>
          </cell>
          <cell r="M16">
            <v>0</v>
          </cell>
          <cell r="N16">
            <v>0</v>
          </cell>
          <cell r="O16">
            <v>0</v>
          </cell>
          <cell r="P16">
            <v>0</v>
          </cell>
        </row>
        <row r="17">
          <cell r="E17">
            <v>0</v>
          </cell>
          <cell r="F17">
            <v>0</v>
          </cell>
          <cell r="G17">
            <v>0</v>
          </cell>
          <cell r="H17">
            <v>0</v>
          </cell>
          <cell r="I17">
            <v>0</v>
          </cell>
          <cell r="J17">
            <v>0</v>
          </cell>
          <cell r="K17">
            <v>0</v>
          </cell>
          <cell r="L17">
            <v>0</v>
          </cell>
          <cell r="M17">
            <v>0</v>
          </cell>
          <cell r="N17">
            <v>0</v>
          </cell>
          <cell r="O17">
            <v>0</v>
          </cell>
          <cell r="P17">
            <v>0</v>
          </cell>
        </row>
        <row r="18">
          <cell r="E18">
            <v>174933</v>
          </cell>
          <cell r="F18">
            <v>165941</v>
          </cell>
          <cell r="G18">
            <v>0</v>
          </cell>
          <cell r="H18">
            <v>0</v>
          </cell>
          <cell r="I18">
            <v>0</v>
          </cell>
          <cell r="J18">
            <v>0</v>
          </cell>
          <cell r="K18">
            <v>0</v>
          </cell>
          <cell r="L18">
            <v>0</v>
          </cell>
          <cell r="M18">
            <v>0</v>
          </cell>
          <cell r="N18">
            <v>0</v>
          </cell>
          <cell r="O18">
            <v>0</v>
          </cell>
          <cell r="P18">
            <v>0</v>
          </cell>
        </row>
        <row r="19">
          <cell r="E19">
            <v>0</v>
          </cell>
          <cell r="F19">
            <v>0</v>
          </cell>
          <cell r="G19">
            <v>0</v>
          </cell>
          <cell r="H19">
            <v>0</v>
          </cell>
          <cell r="I19">
            <v>0</v>
          </cell>
          <cell r="J19">
            <v>0</v>
          </cell>
          <cell r="K19">
            <v>0</v>
          </cell>
          <cell r="L19">
            <v>0</v>
          </cell>
          <cell r="M19">
            <v>0</v>
          </cell>
          <cell r="N19">
            <v>0</v>
          </cell>
          <cell r="O19">
            <v>0</v>
          </cell>
          <cell r="P19">
            <v>0</v>
          </cell>
        </row>
        <row r="20">
          <cell r="E20">
            <v>0</v>
          </cell>
          <cell r="F20">
            <v>0</v>
          </cell>
          <cell r="G20">
            <v>0</v>
          </cell>
          <cell r="H20">
            <v>0</v>
          </cell>
          <cell r="I20">
            <v>0</v>
          </cell>
          <cell r="J20">
            <v>0</v>
          </cell>
          <cell r="K20">
            <v>0</v>
          </cell>
          <cell r="L20">
            <v>0</v>
          </cell>
          <cell r="M20">
            <v>0</v>
          </cell>
          <cell r="N20">
            <v>0</v>
          </cell>
          <cell r="O20">
            <v>0</v>
          </cell>
          <cell r="P20">
            <v>0</v>
          </cell>
        </row>
        <row r="21">
          <cell r="E21">
            <v>0</v>
          </cell>
          <cell r="F21">
            <v>0</v>
          </cell>
          <cell r="G21">
            <v>0</v>
          </cell>
          <cell r="H21">
            <v>0</v>
          </cell>
          <cell r="I21">
            <v>0</v>
          </cell>
          <cell r="J21">
            <v>0</v>
          </cell>
          <cell r="K21">
            <v>0</v>
          </cell>
          <cell r="L21">
            <v>0</v>
          </cell>
          <cell r="M21">
            <v>0</v>
          </cell>
          <cell r="N21">
            <v>0</v>
          </cell>
          <cell r="O21">
            <v>0</v>
          </cell>
          <cell r="P21">
            <v>0</v>
          </cell>
        </row>
        <row r="22">
          <cell r="E22">
            <v>0</v>
          </cell>
          <cell r="F22">
            <v>0</v>
          </cell>
          <cell r="G22">
            <v>0</v>
          </cell>
          <cell r="H22">
            <v>0</v>
          </cell>
          <cell r="I22">
            <v>0</v>
          </cell>
          <cell r="J22">
            <v>0</v>
          </cell>
          <cell r="K22">
            <v>0</v>
          </cell>
          <cell r="L22">
            <v>0</v>
          </cell>
          <cell r="M22">
            <v>0</v>
          </cell>
          <cell r="N22">
            <v>0</v>
          </cell>
          <cell r="O22">
            <v>0</v>
          </cell>
          <cell r="P22">
            <v>0</v>
          </cell>
        </row>
        <row r="23">
          <cell r="E23">
            <v>-67864.361702127644</v>
          </cell>
          <cell r="F23">
            <v>-65489.361702127651</v>
          </cell>
          <cell r="G23">
            <v>0</v>
          </cell>
          <cell r="H23">
            <v>0</v>
          </cell>
          <cell r="I23">
            <v>0</v>
          </cell>
          <cell r="J23">
            <v>0</v>
          </cell>
          <cell r="K23">
            <v>0</v>
          </cell>
          <cell r="L23">
            <v>0</v>
          </cell>
          <cell r="M23">
            <v>0</v>
          </cell>
          <cell r="N23">
            <v>0</v>
          </cell>
          <cell r="O23">
            <v>0</v>
          </cell>
          <cell r="P23">
            <v>0</v>
          </cell>
        </row>
        <row r="24">
          <cell r="E24">
            <v>0</v>
          </cell>
          <cell r="F24">
            <v>0</v>
          </cell>
          <cell r="G24">
            <v>0</v>
          </cell>
          <cell r="H24">
            <v>0</v>
          </cell>
          <cell r="I24">
            <v>0</v>
          </cell>
          <cell r="J24">
            <v>0</v>
          </cell>
          <cell r="K24">
            <v>0</v>
          </cell>
          <cell r="L24">
            <v>0</v>
          </cell>
          <cell r="M24">
            <v>0</v>
          </cell>
          <cell r="N24">
            <v>0</v>
          </cell>
          <cell r="O24">
            <v>0</v>
          </cell>
          <cell r="P24">
            <v>0</v>
          </cell>
        </row>
        <row r="25">
          <cell r="E25">
            <v>0</v>
          </cell>
          <cell r="F25">
            <v>0</v>
          </cell>
          <cell r="G25">
            <v>0</v>
          </cell>
          <cell r="H25">
            <v>0</v>
          </cell>
          <cell r="I25">
            <v>0</v>
          </cell>
          <cell r="J25">
            <v>0</v>
          </cell>
          <cell r="K25">
            <v>0</v>
          </cell>
          <cell r="L25">
            <v>0</v>
          </cell>
          <cell r="M25">
            <v>0</v>
          </cell>
          <cell r="N25">
            <v>0</v>
          </cell>
          <cell r="O25">
            <v>0</v>
          </cell>
          <cell r="P25">
            <v>0</v>
          </cell>
        </row>
        <row r="26">
          <cell r="E26">
            <v>0</v>
          </cell>
          <cell r="F26">
            <v>0</v>
          </cell>
          <cell r="G26">
            <v>0</v>
          </cell>
          <cell r="H26">
            <v>0</v>
          </cell>
          <cell r="I26">
            <v>0</v>
          </cell>
          <cell r="J26">
            <v>0</v>
          </cell>
          <cell r="K26">
            <v>0</v>
          </cell>
          <cell r="L26">
            <v>0</v>
          </cell>
          <cell r="M26">
            <v>0</v>
          </cell>
          <cell r="N26">
            <v>0</v>
          </cell>
          <cell r="O26">
            <v>0</v>
          </cell>
          <cell r="P26">
            <v>0</v>
          </cell>
        </row>
        <row r="27">
          <cell r="E27">
            <v>0</v>
          </cell>
          <cell r="F27">
            <v>0</v>
          </cell>
          <cell r="G27">
            <v>0</v>
          </cell>
          <cell r="H27">
            <v>0</v>
          </cell>
          <cell r="I27">
            <v>0</v>
          </cell>
          <cell r="J27">
            <v>0</v>
          </cell>
          <cell r="K27">
            <v>0</v>
          </cell>
          <cell r="L27">
            <v>0</v>
          </cell>
          <cell r="M27">
            <v>0</v>
          </cell>
          <cell r="N27">
            <v>0</v>
          </cell>
          <cell r="O27">
            <v>0</v>
          </cell>
          <cell r="P27">
            <v>0</v>
          </cell>
        </row>
        <row r="28">
          <cell r="E28">
            <v>0</v>
          </cell>
          <cell r="F28">
            <v>0</v>
          </cell>
          <cell r="G28">
            <v>0</v>
          </cell>
          <cell r="H28">
            <v>0</v>
          </cell>
          <cell r="I28">
            <v>0</v>
          </cell>
          <cell r="J28">
            <v>0</v>
          </cell>
          <cell r="K28">
            <v>0</v>
          </cell>
          <cell r="L28">
            <v>0</v>
          </cell>
          <cell r="M28">
            <v>0</v>
          </cell>
          <cell r="N28">
            <v>0</v>
          </cell>
          <cell r="O28">
            <v>0</v>
          </cell>
          <cell r="P28">
            <v>0</v>
          </cell>
        </row>
        <row r="29">
          <cell r="E29">
            <v>0</v>
          </cell>
          <cell r="F29">
            <v>0</v>
          </cell>
          <cell r="G29">
            <v>0</v>
          </cell>
          <cell r="H29">
            <v>0</v>
          </cell>
          <cell r="I29">
            <v>0</v>
          </cell>
          <cell r="J29">
            <v>0</v>
          </cell>
          <cell r="K29">
            <v>0</v>
          </cell>
          <cell r="L29">
            <v>0</v>
          </cell>
          <cell r="M29">
            <v>0</v>
          </cell>
          <cell r="N29">
            <v>0</v>
          </cell>
          <cell r="O29">
            <v>0</v>
          </cell>
          <cell r="P29">
            <v>0</v>
          </cell>
        </row>
        <row r="30">
          <cell r="E30">
            <v>-89653</v>
          </cell>
          <cell r="F30">
            <v>-82893</v>
          </cell>
          <cell r="G30">
            <v>0</v>
          </cell>
          <cell r="H30">
            <v>0</v>
          </cell>
          <cell r="I30">
            <v>0</v>
          </cell>
          <cell r="J30">
            <v>0</v>
          </cell>
          <cell r="K30">
            <v>0</v>
          </cell>
          <cell r="L30">
            <v>0</v>
          </cell>
          <cell r="M30">
            <v>0</v>
          </cell>
          <cell r="N30">
            <v>0</v>
          </cell>
          <cell r="O30">
            <v>0</v>
          </cell>
          <cell r="P30">
            <v>0</v>
          </cell>
        </row>
        <row r="31">
          <cell r="E31">
            <v>0</v>
          </cell>
          <cell r="F31">
            <v>0</v>
          </cell>
          <cell r="G31">
            <v>0</v>
          </cell>
          <cell r="H31">
            <v>0</v>
          </cell>
          <cell r="I31">
            <v>0</v>
          </cell>
          <cell r="J31">
            <v>0</v>
          </cell>
          <cell r="K31">
            <v>0</v>
          </cell>
          <cell r="L31">
            <v>0</v>
          </cell>
          <cell r="M31">
            <v>0</v>
          </cell>
          <cell r="N31">
            <v>0</v>
          </cell>
          <cell r="O31">
            <v>0</v>
          </cell>
          <cell r="P31">
            <v>0</v>
          </cell>
        </row>
        <row r="32">
          <cell r="E32">
            <v>0</v>
          </cell>
          <cell r="F32">
            <v>0</v>
          </cell>
          <cell r="G32">
            <v>0</v>
          </cell>
          <cell r="H32">
            <v>0</v>
          </cell>
          <cell r="I32">
            <v>0</v>
          </cell>
          <cell r="J32">
            <v>0</v>
          </cell>
          <cell r="K32">
            <v>0</v>
          </cell>
          <cell r="L32">
            <v>0</v>
          </cell>
          <cell r="M32">
            <v>0</v>
          </cell>
          <cell r="N32">
            <v>0</v>
          </cell>
          <cell r="O32">
            <v>0</v>
          </cell>
          <cell r="P32">
            <v>0</v>
          </cell>
        </row>
        <row r="33">
          <cell r="E33">
            <v>0</v>
          </cell>
          <cell r="F33">
            <v>0</v>
          </cell>
          <cell r="G33">
            <v>0</v>
          </cell>
          <cell r="H33">
            <v>0</v>
          </cell>
          <cell r="I33">
            <v>0</v>
          </cell>
          <cell r="J33">
            <v>0</v>
          </cell>
          <cell r="K33">
            <v>0</v>
          </cell>
          <cell r="L33">
            <v>0</v>
          </cell>
          <cell r="M33">
            <v>0</v>
          </cell>
          <cell r="N33">
            <v>0</v>
          </cell>
          <cell r="O33">
            <v>0</v>
          </cell>
          <cell r="P33">
            <v>0</v>
          </cell>
        </row>
        <row r="34">
          <cell r="E34">
            <v>-3571.8085106382978</v>
          </cell>
          <cell r="F34">
            <v>-3446.8085106382978</v>
          </cell>
          <cell r="G34">
            <v>0</v>
          </cell>
          <cell r="H34">
            <v>0</v>
          </cell>
          <cell r="I34">
            <v>0</v>
          </cell>
          <cell r="J34">
            <v>0</v>
          </cell>
          <cell r="K34">
            <v>0</v>
          </cell>
          <cell r="L34">
            <v>0</v>
          </cell>
          <cell r="M34">
            <v>0</v>
          </cell>
          <cell r="N34">
            <v>0</v>
          </cell>
          <cell r="O34">
            <v>0</v>
          </cell>
          <cell r="P34">
            <v>0</v>
          </cell>
        </row>
        <row r="35">
          <cell r="E35">
            <v>0</v>
          </cell>
          <cell r="F35">
            <v>0</v>
          </cell>
          <cell r="G35">
            <v>0</v>
          </cell>
          <cell r="H35">
            <v>0</v>
          </cell>
          <cell r="I35">
            <v>0</v>
          </cell>
          <cell r="J35">
            <v>0</v>
          </cell>
          <cell r="K35">
            <v>0</v>
          </cell>
          <cell r="L35">
            <v>0</v>
          </cell>
          <cell r="M35">
            <v>0</v>
          </cell>
          <cell r="N35">
            <v>0</v>
          </cell>
          <cell r="O35">
            <v>0</v>
          </cell>
          <cell r="P35">
            <v>0</v>
          </cell>
        </row>
        <row r="36">
          <cell r="E36">
            <v>0</v>
          </cell>
          <cell r="F36">
            <v>0</v>
          </cell>
          <cell r="G36">
            <v>0</v>
          </cell>
          <cell r="H36">
            <v>0</v>
          </cell>
          <cell r="I36">
            <v>0</v>
          </cell>
          <cell r="J36">
            <v>0</v>
          </cell>
          <cell r="K36">
            <v>0</v>
          </cell>
          <cell r="L36">
            <v>0</v>
          </cell>
          <cell r="M36">
            <v>0</v>
          </cell>
          <cell r="N36">
            <v>0</v>
          </cell>
          <cell r="O36">
            <v>0</v>
          </cell>
          <cell r="P36">
            <v>0</v>
          </cell>
        </row>
        <row r="37">
          <cell r="E37">
            <v>0</v>
          </cell>
          <cell r="F37">
            <v>0</v>
          </cell>
          <cell r="G37">
            <v>0</v>
          </cell>
          <cell r="H37">
            <v>0</v>
          </cell>
          <cell r="I37">
            <v>0</v>
          </cell>
          <cell r="J37">
            <v>0</v>
          </cell>
          <cell r="K37">
            <v>0</v>
          </cell>
          <cell r="L37">
            <v>0</v>
          </cell>
          <cell r="M37">
            <v>0</v>
          </cell>
          <cell r="N37">
            <v>0</v>
          </cell>
          <cell r="O37">
            <v>0</v>
          </cell>
          <cell r="P37">
            <v>0</v>
          </cell>
        </row>
        <row r="38">
          <cell r="E38">
            <v>0</v>
          </cell>
          <cell r="F38">
            <v>0</v>
          </cell>
          <cell r="G38">
            <v>0</v>
          </cell>
          <cell r="H38">
            <v>0</v>
          </cell>
          <cell r="I38">
            <v>0</v>
          </cell>
          <cell r="J38">
            <v>0</v>
          </cell>
          <cell r="K38">
            <v>0</v>
          </cell>
          <cell r="L38">
            <v>0</v>
          </cell>
          <cell r="M38">
            <v>0</v>
          </cell>
          <cell r="N38">
            <v>0</v>
          </cell>
          <cell r="O38">
            <v>0</v>
          </cell>
          <cell r="P38">
            <v>0</v>
          </cell>
        </row>
        <row r="39">
          <cell r="E39">
            <v>0</v>
          </cell>
          <cell r="F39">
            <v>0</v>
          </cell>
          <cell r="G39">
            <v>0</v>
          </cell>
          <cell r="H39">
            <v>0</v>
          </cell>
          <cell r="I39">
            <v>0</v>
          </cell>
          <cell r="J39">
            <v>0</v>
          </cell>
          <cell r="K39">
            <v>0</v>
          </cell>
          <cell r="L39">
            <v>0</v>
          </cell>
          <cell r="M39">
            <v>0</v>
          </cell>
          <cell r="N39">
            <v>0</v>
          </cell>
          <cell r="O39">
            <v>0</v>
          </cell>
          <cell r="P39">
            <v>0</v>
          </cell>
        </row>
        <row r="40">
          <cell r="E40">
            <v>0</v>
          </cell>
          <cell r="F40">
            <v>0</v>
          </cell>
          <cell r="G40">
            <v>0</v>
          </cell>
          <cell r="H40">
            <v>0</v>
          </cell>
          <cell r="I40">
            <v>0</v>
          </cell>
          <cell r="J40">
            <v>0</v>
          </cell>
          <cell r="K40">
            <v>0</v>
          </cell>
          <cell r="L40">
            <v>0</v>
          </cell>
          <cell r="M40">
            <v>0</v>
          </cell>
          <cell r="N40">
            <v>0</v>
          </cell>
          <cell r="O40">
            <v>0</v>
          </cell>
          <cell r="P40">
            <v>0</v>
          </cell>
        </row>
        <row r="41">
          <cell r="E41">
            <v>-21548</v>
          </cell>
          <cell r="F41">
            <v>-1256</v>
          </cell>
          <cell r="G41">
            <v>0</v>
          </cell>
          <cell r="H41">
            <v>0</v>
          </cell>
          <cell r="I41">
            <v>0</v>
          </cell>
          <cell r="J41">
            <v>0</v>
          </cell>
          <cell r="K41">
            <v>0</v>
          </cell>
          <cell r="L41">
            <v>0</v>
          </cell>
          <cell r="M41">
            <v>0</v>
          </cell>
          <cell r="N41">
            <v>0</v>
          </cell>
          <cell r="O41">
            <v>0</v>
          </cell>
          <cell r="P41">
            <v>0</v>
          </cell>
        </row>
        <row r="42">
          <cell r="E42">
            <v>0</v>
          </cell>
          <cell r="F42">
            <v>0</v>
          </cell>
          <cell r="G42">
            <v>0</v>
          </cell>
          <cell r="H42">
            <v>0</v>
          </cell>
          <cell r="I42">
            <v>0</v>
          </cell>
          <cell r="J42">
            <v>0</v>
          </cell>
          <cell r="K42">
            <v>0</v>
          </cell>
          <cell r="L42">
            <v>0</v>
          </cell>
          <cell r="M42">
            <v>0</v>
          </cell>
          <cell r="N42">
            <v>0</v>
          </cell>
          <cell r="O42">
            <v>0</v>
          </cell>
          <cell r="P42">
            <v>0</v>
          </cell>
        </row>
        <row r="43">
          <cell r="E43">
            <v>-111201</v>
          </cell>
          <cell r="F43">
            <v>-84149</v>
          </cell>
          <cell r="G43">
            <v>0</v>
          </cell>
          <cell r="H43">
            <v>0</v>
          </cell>
          <cell r="I43">
            <v>0</v>
          </cell>
          <cell r="J43">
            <v>0</v>
          </cell>
          <cell r="K43">
            <v>0</v>
          </cell>
          <cell r="L43">
            <v>0</v>
          </cell>
          <cell r="M43">
            <v>0</v>
          </cell>
          <cell r="N43">
            <v>0</v>
          </cell>
          <cell r="O43">
            <v>0</v>
          </cell>
          <cell r="P43">
            <v>0</v>
          </cell>
        </row>
        <row r="44">
          <cell r="E44">
            <v>0</v>
          </cell>
          <cell r="F44">
            <v>0</v>
          </cell>
          <cell r="G44">
            <v>0</v>
          </cell>
          <cell r="H44">
            <v>0</v>
          </cell>
          <cell r="I44">
            <v>0</v>
          </cell>
          <cell r="J44">
            <v>0</v>
          </cell>
          <cell r="K44">
            <v>0</v>
          </cell>
          <cell r="L44">
            <v>0</v>
          </cell>
          <cell r="M44">
            <v>0</v>
          </cell>
          <cell r="N44">
            <v>0</v>
          </cell>
          <cell r="O44">
            <v>0</v>
          </cell>
          <cell r="P44">
            <v>0</v>
          </cell>
        </row>
        <row r="45">
          <cell r="E45">
            <v>0</v>
          </cell>
          <cell r="F45">
            <v>0</v>
          </cell>
          <cell r="G45">
            <v>0</v>
          </cell>
          <cell r="H45">
            <v>0</v>
          </cell>
          <cell r="I45">
            <v>0</v>
          </cell>
          <cell r="J45">
            <v>0</v>
          </cell>
          <cell r="K45">
            <v>0</v>
          </cell>
          <cell r="L45">
            <v>0</v>
          </cell>
          <cell r="M45">
            <v>0</v>
          </cell>
          <cell r="N45">
            <v>0</v>
          </cell>
          <cell r="O45">
            <v>0</v>
          </cell>
          <cell r="P45">
            <v>0</v>
          </cell>
        </row>
        <row r="46">
          <cell r="E46">
            <v>0</v>
          </cell>
          <cell r="F46">
            <v>0</v>
          </cell>
          <cell r="G46">
            <v>0</v>
          </cell>
          <cell r="H46">
            <v>0</v>
          </cell>
          <cell r="I46">
            <v>0</v>
          </cell>
          <cell r="J46">
            <v>0</v>
          </cell>
          <cell r="K46">
            <v>0</v>
          </cell>
          <cell r="L46">
            <v>0</v>
          </cell>
          <cell r="M46">
            <v>0</v>
          </cell>
          <cell r="N46">
            <v>0</v>
          </cell>
          <cell r="O46">
            <v>0</v>
          </cell>
          <cell r="P46">
            <v>0</v>
          </cell>
        </row>
        <row r="47">
          <cell r="E47">
            <v>0</v>
          </cell>
          <cell r="F47">
            <v>0</v>
          </cell>
          <cell r="G47">
            <v>0</v>
          </cell>
          <cell r="H47">
            <v>0</v>
          </cell>
          <cell r="I47">
            <v>0</v>
          </cell>
          <cell r="J47">
            <v>0</v>
          </cell>
          <cell r="K47">
            <v>0</v>
          </cell>
          <cell r="L47">
            <v>0</v>
          </cell>
          <cell r="M47">
            <v>0</v>
          </cell>
          <cell r="N47">
            <v>0</v>
          </cell>
          <cell r="O47">
            <v>0</v>
          </cell>
          <cell r="P47">
            <v>0</v>
          </cell>
        </row>
        <row r="48">
          <cell r="E48">
            <v>0</v>
          </cell>
          <cell r="F48">
            <v>0</v>
          </cell>
          <cell r="G48">
            <v>0</v>
          </cell>
          <cell r="H48">
            <v>0</v>
          </cell>
          <cell r="I48">
            <v>0</v>
          </cell>
          <cell r="J48">
            <v>0</v>
          </cell>
          <cell r="K48">
            <v>0</v>
          </cell>
          <cell r="L48">
            <v>0</v>
          </cell>
          <cell r="M48">
            <v>0</v>
          </cell>
          <cell r="N48">
            <v>0</v>
          </cell>
          <cell r="O48">
            <v>0</v>
          </cell>
          <cell r="P48">
            <v>0</v>
          </cell>
        </row>
        <row r="49">
          <cell r="E49">
            <v>0</v>
          </cell>
          <cell r="F49">
            <v>0</v>
          </cell>
          <cell r="G49">
            <v>0</v>
          </cell>
          <cell r="H49">
            <v>0</v>
          </cell>
          <cell r="I49">
            <v>0</v>
          </cell>
          <cell r="J49">
            <v>0</v>
          </cell>
          <cell r="K49">
            <v>0</v>
          </cell>
          <cell r="L49">
            <v>0</v>
          </cell>
          <cell r="M49">
            <v>0</v>
          </cell>
          <cell r="N49">
            <v>0</v>
          </cell>
          <cell r="O49">
            <v>0</v>
          </cell>
          <cell r="P49">
            <v>0</v>
          </cell>
        </row>
        <row r="50">
          <cell r="E50">
            <v>0</v>
          </cell>
          <cell r="F50">
            <v>0</v>
          </cell>
          <cell r="G50">
            <v>0</v>
          </cell>
          <cell r="H50">
            <v>0</v>
          </cell>
          <cell r="I50">
            <v>0</v>
          </cell>
          <cell r="J50">
            <v>0</v>
          </cell>
          <cell r="K50">
            <v>0</v>
          </cell>
          <cell r="L50">
            <v>0</v>
          </cell>
          <cell r="M50">
            <v>0</v>
          </cell>
          <cell r="N50">
            <v>0</v>
          </cell>
          <cell r="O50">
            <v>0</v>
          </cell>
          <cell r="P50">
            <v>0</v>
          </cell>
        </row>
        <row r="51">
          <cell r="E51">
            <v>0</v>
          </cell>
          <cell r="F51">
            <v>0</v>
          </cell>
          <cell r="G51">
            <v>0</v>
          </cell>
          <cell r="H51">
            <v>0</v>
          </cell>
          <cell r="I51">
            <v>0</v>
          </cell>
          <cell r="J51">
            <v>0</v>
          </cell>
          <cell r="K51">
            <v>0</v>
          </cell>
          <cell r="L51">
            <v>0</v>
          </cell>
          <cell r="M51">
            <v>0</v>
          </cell>
          <cell r="N51">
            <v>0</v>
          </cell>
          <cell r="O51">
            <v>0</v>
          </cell>
          <cell r="P51">
            <v>0</v>
          </cell>
        </row>
        <row r="52">
          <cell r="E52">
            <v>0</v>
          </cell>
          <cell r="F52">
            <v>0</v>
          </cell>
          <cell r="G52">
            <v>0</v>
          </cell>
          <cell r="H52">
            <v>0</v>
          </cell>
          <cell r="I52">
            <v>0</v>
          </cell>
          <cell r="J52">
            <v>0</v>
          </cell>
          <cell r="K52">
            <v>0</v>
          </cell>
          <cell r="L52">
            <v>0</v>
          </cell>
          <cell r="M52">
            <v>0</v>
          </cell>
          <cell r="N52">
            <v>0</v>
          </cell>
          <cell r="O52">
            <v>0</v>
          </cell>
          <cell r="P52">
            <v>0</v>
          </cell>
        </row>
        <row r="53">
          <cell r="E53">
            <v>0</v>
          </cell>
          <cell r="F53">
            <v>0</v>
          </cell>
          <cell r="G53">
            <v>0</v>
          </cell>
          <cell r="H53">
            <v>0</v>
          </cell>
          <cell r="I53">
            <v>0</v>
          </cell>
          <cell r="J53">
            <v>0</v>
          </cell>
          <cell r="K53">
            <v>0</v>
          </cell>
          <cell r="L53">
            <v>0</v>
          </cell>
          <cell r="M53">
            <v>0</v>
          </cell>
          <cell r="N53">
            <v>0</v>
          </cell>
          <cell r="O53">
            <v>0</v>
          </cell>
          <cell r="P53">
            <v>0</v>
          </cell>
        </row>
        <row r="54">
          <cell r="E54">
            <v>0</v>
          </cell>
          <cell r="F54">
            <v>0</v>
          </cell>
          <cell r="G54">
            <v>0</v>
          </cell>
          <cell r="H54">
            <v>0</v>
          </cell>
          <cell r="I54">
            <v>0</v>
          </cell>
          <cell r="J54">
            <v>0</v>
          </cell>
          <cell r="K54">
            <v>0</v>
          </cell>
          <cell r="L54">
            <v>0</v>
          </cell>
          <cell r="M54">
            <v>0</v>
          </cell>
          <cell r="N54">
            <v>0</v>
          </cell>
          <cell r="O54">
            <v>0</v>
          </cell>
          <cell r="P54">
            <v>0</v>
          </cell>
        </row>
        <row r="55">
          <cell r="E55">
            <v>0</v>
          </cell>
          <cell r="F55">
            <v>0</v>
          </cell>
          <cell r="G55">
            <v>0</v>
          </cell>
          <cell r="H55">
            <v>0</v>
          </cell>
          <cell r="I55">
            <v>0</v>
          </cell>
          <cell r="J55">
            <v>0</v>
          </cell>
          <cell r="K55">
            <v>0</v>
          </cell>
          <cell r="L55">
            <v>0</v>
          </cell>
          <cell r="M55">
            <v>0</v>
          </cell>
          <cell r="N55">
            <v>0</v>
          </cell>
          <cell r="O55">
            <v>0</v>
          </cell>
          <cell r="P55">
            <v>0</v>
          </cell>
        </row>
        <row r="56">
          <cell r="E56">
            <v>0</v>
          </cell>
          <cell r="F56">
            <v>0</v>
          </cell>
          <cell r="G56">
            <v>0</v>
          </cell>
          <cell r="H56">
            <v>0</v>
          </cell>
          <cell r="I56">
            <v>0</v>
          </cell>
          <cell r="J56">
            <v>0</v>
          </cell>
          <cell r="K56">
            <v>0</v>
          </cell>
          <cell r="L56">
            <v>0</v>
          </cell>
          <cell r="M56">
            <v>0</v>
          </cell>
          <cell r="N56">
            <v>0</v>
          </cell>
          <cell r="O56">
            <v>0</v>
          </cell>
          <cell r="P56">
            <v>0</v>
          </cell>
        </row>
        <row r="57">
          <cell r="E57">
            <v>0</v>
          </cell>
          <cell r="F57">
            <v>0</v>
          </cell>
          <cell r="G57">
            <v>0</v>
          </cell>
          <cell r="H57">
            <v>0</v>
          </cell>
          <cell r="I57">
            <v>0</v>
          </cell>
          <cell r="J57">
            <v>0</v>
          </cell>
          <cell r="K57">
            <v>0</v>
          </cell>
          <cell r="L57">
            <v>0</v>
          </cell>
          <cell r="M57">
            <v>0</v>
          </cell>
          <cell r="N57">
            <v>0</v>
          </cell>
          <cell r="O57">
            <v>0</v>
          </cell>
          <cell r="P57">
            <v>0</v>
          </cell>
        </row>
        <row r="58">
          <cell r="E58">
            <v>0</v>
          </cell>
          <cell r="F58">
            <v>0</v>
          </cell>
          <cell r="G58">
            <v>0</v>
          </cell>
          <cell r="H58">
            <v>0</v>
          </cell>
          <cell r="I58">
            <v>0</v>
          </cell>
          <cell r="J58">
            <v>0</v>
          </cell>
          <cell r="K58">
            <v>0</v>
          </cell>
          <cell r="L58">
            <v>0</v>
          </cell>
          <cell r="M58">
            <v>0</v>
          </cell>
          <cell r="N58">
            <v>0</v>
          </cell>
          <cell r="O58">
            <v>0</v>
          </cell>
          <cell r="P58">
            <v>0</v>
          </cell>
        </row>
        <row r="59">
          <cell r="E59">
            <v>0</v>
          </cell>
          <cell r="F59">
            <v>0</v>
          </cell>
          <cell r="G59">
            <v>0</v>
          </cell>
          <cell r="H59">
            <v>0</v>
          </cell>
          <cell r="I59">
            <v>0</v>
          </cell>
          <cell r="J59">
            <v>0</v>
          </cell>
          <cell r="K59">
            <v>0</v>
          </cell>
          <cell r="L59">
            <v>0</v>
          </cell>
          <cell r="M59">
            <v>0</v>
          </cell>
          <cell r="N59">
            <v>0</v>
          </cell>
          <cell r="O59">
            <v>0</v>
          </cell>
          <cell r="P59">
            <v>0</v>
          </cell>
        </row>
        <row r="60">
          <cell r="E60">
            <v>0</v>
          </cell>
          <cell r="F60">
            <v>0</v>
          </cell>
          <cell r="G60">
            <v>0</v>
          </cell>
          <cell r="H60">
            <v>0</v>
          </cell>
          <cell r="I60">
            <v>0</v>
          </cell>
          <cell r="J60">
            <v>0</v>
          </cell>
          <cell r="K60">
            <v>0</v>
          </cell>
          <cell r="L60">
            <v>0</v>
          </cell>
          <cell r="M60">
            <v>0</v>
          </cell>
          <cell r="N60">
            <v>0</v>
          </cell>
          <cell r="O60">
            <v>0</v>
          </cell>
          <cell r="P60">
            <v>0</v>
          </cell>
        </row>
        <row r="61">
          <cell r="E61">
            <v>0</v>
          </cell>
          <cell r="F61">
            <v>0</v>
          </cell>
          <cell r="G61">
            <v>0</v>
          </cell>
          <cell r="H61">
            <v>0</v>
          </cell>
          <cell r="I61">
            <v>0</v>
          </cell>
          <cell r="J61">
            <v>0</v>
          </cell>
          <cell r="K61">
            <v>0</v>
          </cell>
          <cell r="L61">
            <v>0</v>
          </cell>
          <cell r="M61">
            <v>0</v>
          </cell>
          <cell r="N61">
            <v>0</v>
          </cell>
          <cell r="O61">
            <v>0</v>
          </cell>
          <cell r="P61">
            <v>0</v>
          </cell>
        </row>
        <row r="62">
          <cell r="E62">
            <v>20954.15992907801</v>
          </cell>
          <cell r="F62">
            <v>20803.626595744681</v>
          </cell>
          <cell r="G62">
            <v>0</v>
          </cell>
          <cell r="H62">
            <v>0</v>
          </cell>
          <cell r="I62">
            <v>0</v>
          </cell>
          <cell r="J62">
            <v>0</v>
          </cell>
          <cell r="K62">
            <v>0</v>
          </cell>
          <cell r="L62">
            <v>0</v>
          </cell>
          <cell r="M62">
            <v>0</v>
          </cell>
          <cell r="N62">
            <v>0</v>
          </cell>
          <cell r="O62">
            <v>0</v>
          </cell>
          <cell r="P62">
            <v>0</v>
          </cell>
        </row>
        <row r="63">
          <cell r="E63">
            <v>0</v>
          </cell>
          <cell r="F63">
            <v>0</v>
          </cell>
          <cell r="G63">
            <v>0</v>
          </cell>
          <cell r="H63">
            <v>0</v>
          </cell>
          <cell r="I63">
            <v>0</v>
          </cell>
          <cell r="J63">
            <v>0</v>
          </cell>
          <cell r="K63">
            <v>0</v>
          </cell>
          <cell r="L63">
            <v>0</v>
          </cell>
          <cell r="M63">
            <v>0</v>
          </cell>
          <cell r="N63">
            <v>0</v>
          </cell>
          <cell r="O63">
            <v>0</v>
          </cell>
          <cell r="P63">
            <v>0</v>
          </cell>
        </row>
        <row r="64">
          <cell r="E64">
            <v>0</v>
          </cell>
          <cell r="F64">
            <v>0</v>
          </cell>
          <cell r="G64">
            <v>0</v>
          </cell>
          <cell r="H64">
            <v>0</v>
          </cell>
          <cell r="I64">
            <v>0</v>
          </cell>
          <cell r="J64">
            <v>0</v>
          </cell>
          <cell r="K64">
            <v>0</v>
          </cell>
          <cell r="L64">
            <v>0</v>
          </cell>
          <cell r="M64">
            <v>0</v>
          </cell>
          <cell r="N64">
            <v>0</v>
          </cell>
          <cell r="O64">
            <v>0</v>
          </cell>
          <cell r="P64">
            <v>0</v>
          </cell>
        </row>
        <row r="65">
          <cell r="E65">
            <v>13096.631205673761</v>
          </cell>
          <cell r="F65">
            <v>12638.297872340427</v>
          </cell>
          <cell r="G65">
            <v>0</v>
          </cell>
          <cell r="H65">
            <v>0</v>
          </cell>
          <cell r="I65">
            <v>0</v>
          </cell>
          <cell r="J65">
            <v>0</v>
          </cell>
          <cell r="K65">
            <v>0</v>
          </cell>
          <cell r="L65">
            <v>0</v>
          </cell>
          <cell r="M65">
            <v>0</v>
          </cell>
          <cell r="N65">
            <v>0</v>
          </cell>
          <cell r="O65">
            <v>0</v>
          </cell>
          <cell r="P65">
            <v>0</v>
          </cell>
        </row>
        <row r="66">
          <cell r="E66">
            <v>0</v>
          </cell>
          <cell r="F66">
            <v>0</v>
          </cell>
          <cell r="G66">
            <v>0</v>
          </cell>
          <cell r="H66">
            <v>0</v>
          </cell>
          <cell r="I66">
            <v>0</v>
          </cell>
          <cell r="J66">
            <v>0</v>
          </cell>
          <cell r="K66">
            <v>0</v>
          </cell>
          <cell r="L66">
            <v>0</v>
          </cell>
          <cell r="M66">
            <v>0</v>
          </cell>
          <cell r="N66">
            <v>0</v>
          </cell>
          <cell r="O66">
            <v>0</v>
          </cell>
          <cell r="P66">
            <v>0</v>
          </cell>
        </row>
        <row r="67">
          <cell r="E67">
            <v>0</v>
          </cell>
          <cell r="F67">
            <v>0</v>
          </cell>
          <cell r="G67">
            <v>0</v>
          </cell>
          <cell r="H67">
            <v>0</v>
          </cell>
          <cell r="I67">
            <v>0</v>
          </cell>
          <cell r="J67">
            <v>0</v>
          </cell>
          <cell r="K67">
            <v>0</v>
          </cell>
          <cell r="L67">
            <v>0</v>
          </cell>
          <cell r="M67">
            <v>0</v>
          </cell>
          <cell r="N67">
            <v>0</v>
          </cell>
          <cell r="O67">
            <v>0</v>
          </cell>
          <cell r="P67">
            <v>0</v>
          </cell>
        </row>
        <row r="68">
          <cell r="E68">
            <v>0</v>
          </cell>
          <cell r="F68">
            <v>0</v>
          </cell>
          <cell r="G68">
            <v>0</v>
          </cell>
          <cell r="H68">
            <v>0</v>
          </cell>
          <cell r="I68">
            <v>0</v>
          </cell>
          <cell r="J68">
            <v>0</v>
          </cell>
          <cell r="K68">
            <v>0</v>
          </cell>
          <cell r="L68">
            <v>0</v>
          </cell>
          <cell r="M68">
            <v>0</v>
          </cell>
          <cell r="N68">
            <v>0</v>
          </cell>
          <cell r="O68">
            <v>0</v>
          </cell>
          <cell r="P68">
            <v>0</v>
          </cell>
        </row>
        <row r="69">
          <cell r="E69">
            <v>0</v>
          </cell>
          <cell r="F69">
            <v>0</v>
          </cell>
          <cell r="G69">
            <v>0</v>
          </cell>
          <cell r="H69">
            <v>0</v>
          </cell>
          <cell r="I69">
            <v>0</v>
          </cell>
          <cell r="J69">
            <v>0</v>
          </cell>
          <cell r="K69">
            <v>0</v>
          </cell>
          <cell r="L69">
            <v>0</v>
          </cell>
          <cell r="M69">
            <v>0</v>
          </cell>
          <cell r="N69">
            <v>0</v>
          </cell>
          <cell r="O69">
            <v>0</v>
          </cell>
          <cell r="P69">
            <v>0</v>
          </cell>
        </row>
        <row r="70">
          <cell r="E70">
            <v>0</v>
          </cell>
          <cell r="F70">
            <v>0</v>
          </cell>
          <cell r="G70">
            <v>0</v>
          </cell>
          <cell r="H70">
            <v>0</v>
          </cell>
          <cell r="I70">
            <v>0</v>
          </cell>
          <cell r="J70">
            <v>0</v>
          </cell>
          <cell r="K70">
            <v>0</v>
          </cell>
          <cell r="L70">
            <v>0</v>
          </cell>
          <cell r="M70">
            <v>0</v>
          </cell>
          <cell r="N70">
            <v>0</v>
          </cell>
          <cell r="O70">
            <v>0</v>
          </cell>
          <cell r="P70">
            <v>0</v>
          </cell>
        </row>
        <row r="71">
          <cell r="E71">
            <v>0</v>
          </cell>
          <cell r="F71">
            <v>0</v>
          </cell>
          <cell r="G71">
            <v>0</v>
          </cell>
          <cell r="H71">
            <v>0</v>
          </cell>
          <cell r="I71">
            <v>0</v>
          </cell>
          <cell r="J71">
            <v>0</v>
          </cell>
          <cell r="K71">
            <v>0</v>
          </cell>
          <cell r="L71">
            <v>0</v>
          </cell>
          <cell r="M71">
            <v>0</v>
          </cell>
          <cell r="N71">
            <v>0</v>
          </cell>
          <cell r="O71">
            <v>0</v>
          </cell>
          <cell r="P71">
            <v>0</v>
          </cell>
        </row>
        <row r="72">
          <cell r="E72">
            <v>0</v>
          </cell>
          <cell r="F72">
            <v>0</v>
          </cell>
          <cell r="G72">
            <v>0</v>
          </cell>
          <cell r="H72">
            <v>0</v>
          </cell>
          <cell r="I72">
            <v>0</v>
          </cell>
          <cell r="J72">
            <v>0</v>
          </cell>
          <cell r="K72">
            <v>0</v>
          </cell>
          <cell r="L72">
            <v>0</v>
          </cell>
          <cell r="M72">
            <v>0</v>
          </cell>
          <cell r="N72">
            <v>0</v>
          </cell>
          <cell r="O72">
            <v>0</v>
          </cell>
          <cell r="P72">
            <v>0</v>
          </cell>
        </row>
        <row r="73">
          <cell r="E73">
            <v>0</v>
          </cell>
          <cell r="F73">
            <v>0</v>
          </cell>
          <cell r="G73">
            <v>0</v>
          </cell>
          <cell r="H73">
            <v>0</v>
          </cell>
          <cell r="I73">
            <v>0</v>
          </cell>
          <cell r="J73">
            <v>0</v>
          </cell>
          <cell r="K73">
            <v>0</v>
          </cell>
          <cell r="L73">
            <v>0</v>
          </cell>
          <cell r="M73">
            <v>0</v>
          </cell>
          <cell r="N73">
            <v>0</v>
          </cell>
          <cell r="O73">
            <v>0</v>
          </cell>
          <cell r="P73">
            <v>0</v>
          </cell>
        </row>
        <row r="74">
          <cell r="E74">
            <v>0</v>
          </cell>
          <cell r="F74">
            <v>0</v>
          </cell>
          <cell r="G74">
            <v>0</v>
          </cell>
          <cell r="H74">
            <v>0</v>
          </cell>
          <cell r="I74">
            <v>0</v>
          </cell>
          <cell r="J74">
            <v>0</v>
          </cell>
          <cell r="K74">
            <v>0</v>
          </cell>
          <cell r="L74">
            <v>0</v>
          </cell>
          <cell r="M74">
            <v>0</v>
          </cell>
          <cell r="N74">
            <v>0</v>
          </cell>
          <cell r="O74">
            <v>0</v>
          </cell>
          <cell r="P74">
            <v>0</v>
          </cell>
        </row>
        <row r="75">
          <cell r="E75">
            <v>2200</v>
          </cell>
          <cell r="F75">
            <v>2200</v>
          </cell>
          <cell r="G75">
            <v>0</v>
          </cell>
          <cell r="H75">
            <v>0</v>
          </cell>
          <cell r="I75">
            <v>0</v>
          </cell>
          <cell r="J75">
            <v>0</v>
          </cell>
          <cell r="K75">
            <v>0</v>
          </cell>
          <cell r="L75">
            <v>0</v>
          </cell>
          <cell r="M75">
            <v>0</v>
          </cell>
          <cell r="N75">
            <v>0</v>
          </cell>
          <cell r="O75">
            <v>0</v>
          </cell>
          <cell r="P75">
            <v>0</v>
          </cell>
        </row>
        <row r="76">
          <cell r="E76">
            <v>0</v>
          </cell>
          <cell r="F76">
            <v>0</v>
          </cell>
          <cell r="G76">
            <v>0</v>
          </cell>
          <cell r="H76">
            <v>0</v>
          </cell>
          <cell r="I76">
            <v>0</v>
          </cell>
          <cell r="J76">
            <v>0</v>
          </cell>
          <cell r="K76">
            <v>0</v>
          </cell>
          <cell r="L76">
            <v>0</v>
          </cell>
          <cell r="M76">
            <v>0</v>
          </cell>
          <cell r="N76">
            <v>0</v>
          </cell>
          <cell r="O76">
            <v>0</v>
          </cell>
          <cell r="P76">
            <v>0</v>
          </cell>
        </row>
        <row r="77">
          <cell r="E77">
            <v>0</v>
          </cell>
          <cell r="F77">
            <v>0</v>
          </cell>
          <cell r="G77">
            <v>0</v>
          </cell>
          <cell r="H77">
            <v>0</v>
          </cell>
          <cell r="I77">
            <v>0</v>
          </cell>
          <cell r="J77">
            <v>0</v>
          </cell>
          <cell r="K77">
            <v>0</v>
          </cell>
          <cell r="L77">
            <v>0</v>
          </cell>
          <cell r="M77">
            <v>0</v>
          </cell>
          <cell r="N77">
            <v>0</v>
          </cell>
          <cell r="O77">
            <v>0</v>
          </cell>
          <cell r="P77">
            <v>0</v>
          </cell>
        </row>
        <row r="78">
          <cell r="E78">
            <v>0</v>
          </cell>
          <cell r="F78">
            <v>0</v>
          </cell>
          <cell r="G78">
            <v>0</v>
          </cell>
          <cell r="H78">
            <v>0</v>
          </cell>
          <cell r="I78">
            <v>0</v>
          </cell>
          <cell r="J78">
            <v>0</v>
          </cell>
          <cell r="K78">
            <v>0</v>
          </cell>
          <cell r="L78">
            <v>0</v>
          </cell>
          <cell r="M78">
            <v>0</v>
          </cell>
          <cell r="N78">
            <v>0</v>
          </cell>
          <cell r="O78">
            <v>0</v>
          </cell>
          <cell r="P78">
            <v>0</v>
          </cell>
        </row>
        <row r="79">
          <cell r="E79">
            <v>0</v>
          </cell>
          <cell r="F79">
            <v>0</v>
          </cell>
          <cell r="G79">
            <v>0</v>
          </cell>
          <cell r="H79">
            <v>0</v>
          </cell>
          <cell r="I79">
            <v>0</v>
          </cell>
          <cell r="J79">
            <v>0</v>
          </cell>
          <cell r="K79">
            <v>0</v>
          </cell>
          <cell r="L79">
            <v>0</v>
          </cell>
          <cell r="M79">
            <v>0</v>
          </cell>
          <cell r="N79">
            <v>0</v>
          </cell>
          <cell r="O79">
            <v>0</v>
          </cell>
          <cell r="P79">
            <v>0</v>
          </cell>
        </row>
        <row r="80">
          <cell r="E80">
            <v>0</v>
          </cell>
          <cell r="F80">
            <v>0</v>
          </cell>
          <cell r="G80">
            <v>0</v>
          </cell>
          <cell r="H80">
            <v>0</v>
          </cell>
          <cell r="I80">
            <v>0</v>
          </cell>
          <cell r="J80">
            <v>0</v>
          </cell>
          <cell r="K80">
            <v>0</v>
          </cell>
          <cell r="L80">
            <v>0</v>
          </cell>
          <cell r="M80">
            <v>0</v>
          </cell>
          <cell r="N80">
            <v>0</v>
          </cell>
          <cell r="O80">
            <v>0</v>
          </cell>
          <cell r="P80">
            <v>0</v>
          </cell>
        </row>
        <row r="81">
          <cell r="E81">
            <v>0</v>
          </cell>
          <cell r="F81">
            <v>0</v>
          </cell>
          <cell r="G81">
            <v>0</v>
          </cell>
          <cell r="H81">
            <v>0</v>
          </cell>
          <cell r="I81">
            <v>0</v>
          </cell>
          <cell r="J81">
            <v>0</v>
          </cell>
          <cell r="K81">
            <v>0</v>
          </cell>
          <cell r="L81">
            <v>0</v>
          </cell>
          <cell r="M81">
            <v>0</v>
          </cell>
          <cell r="N81">
            <v>0</v>
          </cell>
          <cell r="O81">
            <v>0</v>
          </cell>
          <cell r="P81">
            <v>0</v>
          </cell>
        </row>
        <row r="82">
          <cell r="E82">
            <v>0</v>
          </cell>
          <cell r="F82">
            <v>0</v>
          </cell>
          <cell r="G82">
            <v>0</v>
          </cell>
          <cell r="H82">
            <v>0</v>
          </cell>
          <cell r="I82">
            <v>0</v>
          </cell>
          <cell r="J82">
            <v>0</v>
          </cell>
          <cell r="K82">
            <v>0</v>
          </cell>
          <cell r="L82">
            <v>0</v>
          </cell>
          <cell r="M82">
            <v>0</v>
          </cell>
          <cell r="N82">
            <v>0</v>
          </cell>
          <cell r="O82">
            <v>0</v>
          </cell>
          <cell r="P82">
            <v>0</v>
          </cell>
        </row>
        <row r="83">
          <cell r="E83">
            <v>0</v>
          </cell>
          <cell r="F83">
            <v>0</v>
          </cell>
          <cell r="G83">
            <v>0</v>
          </cell>
          <cell r="H83">
            <v>0</v>
          </cell>
          <cell r="I83">
            <v>0</v>
          </cell>
          <cell r="J83">
            <v>0</v>
          </cell>
          <cell r="K83">
            <v>0</v>
          </cell>
          <cell r="L83">
            <v>0</v>
          </cell>
          <cell r="M83">
            <v>0</v>
          </cell>
          <cell r="N83">
            <v>0</v>
          </cell>
          <cell r="O83">
            <v>0</v>
          </cell>
          <cell r="P83">
            <v>0</v>
          </cell>
        </row>
        <row r="84">
          <cell r="E84">
            <v>0</v>
          </cell>
          <cell r="F84">
            <v>0</v>
          </cell>
          <cell r="G84">
            <v>0</v>
          </cell>
          <cell r="H84">
            <v>0</v>
          </cell>
          <cell r="I84">
            <v>0</v>
          </cell>
          <cell r="J84">
            <v>0</v>
          </cell>
          <cell r="K84">
            <v>0</v>
          </cell>
          <cell r="L84">
            <v>0</v>
          </cell>
          <cell r="M84">
            <v>0</v>
          </cell>
          <cell r="N84">
            <v>0</v>
          </cell>
          <cell r="O84">
            <v>0</v>
          </cell>
          <cell r="P84">
            <v>0</v>
          </cell>
        </row>
        <row r="85">
          <cell r="E85">
            <v>0</v>
          </cell>
          <cell r="F85">
            <v>0</v>
          </cell>
          <cell r="G85">
            <v>0</v>
          </cell>
          <cell r="H85">
            <v>0</v>
          </cell>
          <cell r="I85">
            <v>0</v>
          </cell>
          <cell r="J85">
            <v>0</v>
          </cell>
          <cell r="K85">
            <v>0</v>
          </cell>
          <cell r="L85">
            <v>0</v>
          </cell>
          <cell r="M85">
            <v>0</v>
          </cell>
          <cell r="N85">
            <v>0</v>
          </cell>
          <cell r="O85">
            <v>0</v>
          </cell>
          <cell r="P85">
            <v>0</v>
          </cell>
        </row>
        <row r="86">
          <cell r="E86">
            <v>1000</v>
          </cell>
          <cell r="F86">
            <v>1000</v>
          </cell>
          <cell r="G86">
            <v>0</v>
          </cell>
          <cell r="H86">
            <v>0</v>
          </cell>
          <cell r="I86">
            <v>0</v>
          </cell>
          <cell r="J86">
            <v>0</v>
          </cell>
          <cell r="K86">
            <v>0</v>
          </cell>
          <cell r="L86">
            <v>0</v>
          </cell>
          <cell r="M86">
            <v>0</v>
          </cell>
          <cell r="N86">
            <v>0</v>
          </cell>
          <cell r="O86">
            <v>0</v>
          </cell>
          <cell r="P86">
            <v>0</v>
          </cell>
        </row>
        <row r="87">
          <cell r="E87">
            <v>0</v>
          </cell>
          <cell r="F87">
            <v>0</v>
          </cell>
          <cell r="G87">
            <v>0</v>
          </cell>
          <cell r="H87">
            <v>0</v>
          </cell>
          <cell r="I87">
            <v>0</v>
          </cell>
          <cell r="J87">
            <v>0</v>
          </cell>
          <cell r="K87">
            <v>0</v>
          </cell>
          <cell r="L87">
            <v>0</v>
          </cell>
          <cell r="M87">
            <v>0</v>
          </cell>
          <cell r="N87">
            <v>0</v>
          </cell>
          <cell r="O87">
            <v>0</v>
          </cell>
          <cell r="P87">
            <v>0</v>
          </cell>
        </row>
        <row r="88">
          <cell r="E88">
            <v>0</v>
          </cell>
          <cell r="F88">
            <v>0</v>
          </cell>
          <cell r="G88">
            <v>0</v>
          </cell>
          <cell r="H88">
            <v>0</v>
          </cell>
          <cell r="I88">
            <v>0</v>
          </cell>
          <cell r="J88">
            <v>0</v>
          </cell>
          <cell r="K88">
            <v>0</v>
          </cell>
          <cell r="L88">
            <v>0</v>
          </cell>
          <cell r="M88">
            <v>0</v>
          </cell>
          <cell r="N88">
            <v>0</v>
          </cell>
          <cell r="O88">
            <v>0</v>
          </cell>
          <cell r="P88">
            <v>0</v>
          </cell>
        </row>
        <row r="89">
          <cell r="E89">
            <v>0</v>
          </cell>
          <cell r="F89">
            <v>0</v>
          </cell>
          <cell r="G89">
            <v>0</v>
          </cell>
          <cell r="H89">
            <v>0</v>
          </cell>
          <cell r="I89">
            <v>0</v>
          </cell>
          <cell r="J89">
            <v>0</v>
          </cell>
          <cell r="K89">
            <v>0</v>
          </cell>
          <cell r="L89">
            <v>0</v>
          </cell>
          <cell r="M89">
            <v>0</v>
          </cell>
          <cell r="N89">
            <v>0</v>
          </cell>
          <cell r="O89">
            <v>0</v>
          </cell>
          <cell r="P89">
            <v>0</v>
          </cell>
        </row>
        <row r="90">
          <cell r="E90">
            <v>0</v>
          </cell>
          <cell r="F90">
            <v>0</v>
          </cell>
          <cell r="G90">
            <v>0</v>
          </cell>
          <cell r="H90">
            <v>0</v>
          </cell>
          <cell r="I90">
            <v>0</v>
          </cell>
          <cell r="J90">
            <v>0</v>
          </cell>
          <cell r="K90">
            <v>0</v>
          </cell>
          <cell r="L90">
            <v>0</v>
          </cell>
          <cell r="M90">
            <v>0</v>
          </cell>
          <cell r="N90">
            <v>0</v>
          </cell>
          <cell r="O90">
            <v>0</v>
          </cell>
          <cell r="P90">
            <v>0</v>
          </cell>
        </row>
        <row r="91">
          <cell r="E91">
            <v>0</v>
          </cell>
          <cell r="F91">
            <v>0</v>
          </cell>
          <cell r="G91">
            <v>0</v>
          </cell>
          <cell r="H91">
            <v>0</v>
          </cell>
          <cell r="I91">
            <v>0</v>
          </cell>
          <cell r="J91">
            <v>0</v>
          </cell>
          <cell r="K91">
            <v>0</v>
          </cell>
          <cell r="L91">
            <v>0</v>
          </cell>
          <cell r="M91">
            <v>0</v>
          </cell>
          <cell r="N91">
            <v>0</v>
          </cell>
          <cell r="O91">
            <v>0</v>
          </cell>
          <cell r="P91">
            <v>0</v>
          </cell>
        </row>
        <row r="92">
          <cell r="E92">
            <v>0</v>
          </cell>
          <cell r="F92">
            <v>0</v>
          </cell>
          <cell r="G92">
            <v>0</v>
          </cell>
          <cell r="H92">
            <v>0</v>
          </cell>
          <cell r="I92">
            <v>0</v>
          </cell>
          <cell r="J92">
            <v>0</v>
          </cell>
          <cell r="K92">
            <v>0</v>
          </cell>
          <cell r="L92">
            <v>0</v>
          </cell>
          <cell r="M92">
            <v>0</v>
          </cell>
          <cell r="N92">
            <v>0</v>
          </cell>
          <cell r="O92">
            <v>0</v>
          </cell>
          <cell r="P92">
            <v>0</v>
          </cell>
        </row>
        <row r="93">
          <cell r="E93">
            <v>0</v>
          </cell>
          <cell r="F93">
            <v>0</v>
          </cell>
          <cell r="G93">
            <v>0</v>
          </cell>
          <cell r="H93">
            <v>0</v>
          </cell>
          <cell r="I93">
            <v>0</v>
          </cell>
          <cell r="J93">
            <v>0</v>
          </cell>
          <cell r="K93">
            <v>0</v>
          </cell>
          <cell r="L93">
            <v>0</v>
          </cell>
          <cell r="M93">
            <v>0</v>
          </cell>
          <cell r="N93">
            <v>0</v>
          </cell>
          <cell r="O93">
            <v>0</v>
          </cell>
          <cell r="P93">
            <v>0</v>
          </cell>
        </row>
        <row r="94">
          <cell r="E94">
            <v>0</v>
          </cell>
          <cell r="F94">
            <v>0</v>
          </cell>
          <cell r="G94">
            <v>0</v>
          </cell>
          <cell r="H94">
            <v>0</v>
          </cell>
          <cell r="I94">
            <v>0</v>
          </cell>
          <cell r="J94">
            <v>0</v>
          </cell>
          <cell r="K94">
            <v>0</v>
          </cell>
          <cell r="L94">
            <v>0</v>
          </cell>
          <cell r="M94">
            <v>0</v>
          </cell>
          <cell r="N94">
            <v>0</v>
          </cell>
          <cell r="O94">
            <v>0</v>
          </cell>
          <cell r="P94">
            <v>0</v>
          </cell>
        </row>
        <row r="95">
          <cell r="E95">
            <v>0</v>
          </cell>
          <cell r="F95">
            <v>0</v>
          </cell>
          <cell r="G95">
            <v>0</v>
          </cell>
          <cell r="H95">
            <v>0</v>
          </cell>
          <cell r="I95">
            <v>0</v>
          </cell>
          <cell r="J95">
            <v>0</v>
          </cell>
          <cell r="K95">
            <v>0</v>
          </cell>
          <cell r="L95">
            <v>0</v>
          </cell>
          <cell r="M95">
            <v>0</v>
          </cell>
          <cell r="N95">
            <v>0</v>
          </cell>
          <cell r="O95">
            <v>0</v>
          </cell>
          <cell r="P95">
            <v>0</v>
          </cell>
        </row>
        <row r="96">
          <cell r="E96">
            <v>0</v>
          </cell>
          <cell r="F96">
            <v>0</v>
          </cell>
          <cell r="G96">
            <v>0</v>
          </cell>
          <cell r="H96">
            <v>0</v>
          </cell>
          <cell r="I96">
            <v>0</v>
          </cell>
          <cell r="J96">
            <v>0</v>
          </cell>
          <cell r="K96">
            <v>0</v>
          </cell>
          <cell r="L96">
            <v>0</v>
          </cell>
          <cell r="M96">
            <v>0</v>
          </cell>
          <cell r="N96">
            <v>0</v>
          </cell>
          <cell r="O96">
            <v>0</v>
          </cell>
          <cell r="P96">
            <v>0</v>
          </cell>
        </row>
        <row r="97">
          <cell r="E97">
            <v>0</v>
          </cell>
          <cell r="F97">
            <v>0</v>
          </cell>
          <cell r="G97">
            <v>0</v>
          </cell>
          <cell r="H97">
            <v>0</v>
          </cell>
          <cell r="I97">
            <v>0</v>
          </cell>
          <cell r="J97">
            <v>0</v>
          </cell>
          <cell r="K97">
            <v>0</v>
          </cell>
          <cell r="L97">
            <v>0</v>
          </cell>
          <cell r="M97">
            <v>0</v>
          </cell>
          <cell r="N97">
            <v>0</v>
          </cell>
          <cell r="O97">
            <v>0</v>
          </cell>
          <cell r="P97">
            <v>0</v>
          </cell>
        </row>
        <row r="98">
          <cell r="E98">
            <v>0</v>
          </cell>
          <cell r="F98">
            <v>0</v>
          </cell>
          <cell r="G98">
            <v>0</v>
          </cell>
          <cell r="H98">
            <v>0</v>
          </cell>
          <cell r="I98">
            <v>0</v>
          </cell>
          <cell r="J98">
            <v>0</v>
          </cell>
          <cell r="K98">
            <v>0</v>
          </cell>
          <cell r="L98">
            <v>0</v>
          </cell>
          <cell r="M98">
            <v>0</v>
          </cell>
          <cell r="N98">
            <v>0</v>
          </cell>
          <cell r="O98">
            <v>0</v>
          </cell>
          <cell r="P98">
            <v>0</v>
          </cell>
        </row>
        <row r="99">
          <cell r="E99">
            <v>0</v>
          </cell>
          <cell r="F99">
            <v>0</v>
          </cell>
          <cell r="G99">
            <v>0</v>
          </cell>
          <cell r="H99">
            <v>0</v>
          </cell>
          <cell r="I99">
            <v>0</v>
          </cell>
          <cell r="J99">
            <v>0</v>
          </cell>
          <cell r="K99">
            <v>0</v>
          </cell>
          <cell r="L99">
            <v>0</v>
          </cell>
          <cell r="M99">
            <v>0</v>
          </cell>
          <cell r="N99">
            <v>0</v>
          </cell>
          <cell r="O99">
            <v>0</v>
          </cell>
          <cell r="P99">
            <v>0</v>
          </cell>
        </row>
        <row r="100">
          <cell r="E100">
            <v>0</v>
          </cell>
          <cell r="F100">
            <v>0</v>
          </cell>
          <cell r="G100">
            <v>0</v>
          </cell>
          <cell r="H100">
            <v>0</v>
          </cell>
          <cell r="I100">
            <v>0</v>
          </cell>
          <cell r="J100">
            <v>0</v>
          </cell>
          <cell r="K100">
            <v>0</v>
          </cell>
          <cell r="L100">
            <v>0</v>
          </cell>
          <cell r="M100">
            <v>0</v>
          </cell>
          <cell r="N100">
            <v>0</v>
          </cell>
          <cell r="O100">
            <v>0</v>
          </cell>
          <cell r="P100">
            <v>0</v>
          </cell>
        </row>
        <row r="101">
          <cell r="E101">
            <v>2500</v>
          </cell>
          <cell r="F101">
            <v>2500</v>
          </cell>
          <cell r="G101">
            <v>0</v>
          </cell>
          <cell r="H101">
            <v>0</v>
          </cell>
          <cell r="I101">
            <v>0</v>
          </cell>
          <cell r="J101">
            <v>0</v>
          </cell>
          <cell r="K101">
            <v>0</v>
          </cell>
          <cell r="L101">
            <v>0</v>
          </cell>
          <cell r="M101">
            <v>0</v>
          </cell>
          <cell r="N101">
            <v>0</v>
          </cell>
          <cell r="O101">
            <v>0</v>
          </cell>
          <cell r="P101">
            <v>0</v>
          </cell>
        </row>
        <row r="102">
          <cell r="E102">
            <v>0</v>
          </cell>
          <cell r="F102">
            <v>0</v>
          </cell>
          <cell r="G102">
            <v>0</v>
          </cell>
          <cell r="H102">
            <v>0</v>
          </cell>
          <cell r="I102">
            <v>0</v>
          </cell>
          <cell r="J102">
            <v>0</v>
          </cell>
          <cell r="K102">
            <v>0</v>
          </cell>
          <cell r="L102">
            <v>0</v>
          </cell>
          <cell r="M102">
            <v>0</v>
          </cell>
          <cell r="N102">
            <v>0</v>
          </cell>
          <cell r="O102">
            <v>0</v>
          </cell>
          <cell r="P102">
            <v>0</v>
          </cell>
        </row>
        <row r="103">
          <cell r="E103">
            <v>0</v>
          </cell>
          <cell r="F103">
            <v>0</v>
          </cell>
          <cell r="G103">
            <v>0</v>
          </cell>
          <cell r="H103">
            <v>0</v>
          </cell>
          <cell r="I103">
            <v>0</v>
          </cell>
          <cell r="J103">
            <v>0</v>
          </cell>
          <cell r="K103">
            <v>0</v>
          </cell>
          <cell r="L103">
            <v>0</v>
          </cell>
          <cell r="M103">
            <v>0</v>
          </cell>
          <cell r="N103">
            <v>0</v>
          </cell>
          <cell r="O103">
            <v>0</v>
          </cell>
          <cell r="P103">
            <v>0</v>
          </cell>
        </row>
        <row r="104">
          <cell r="E104">
            <v>0</v>
          </cell>
          <cell r="F104">
            <v>0</v>
          </cell>
          <cell r="G104">
            <v>0</v>
          </cell>
          <cell r="H104">
            <v>0</v>
          </cell>
          <cell r="I104">
            <v>0</v>
          </cell>
          <cell r="J104">
            <v>0</v>
          </cell>
          <cell r="K104">
            <v>0</v>
          </cell>
          <cell r="L104">
            <v>0</v>
          </cell>
          <cell r="M104">
            <v>0</v>
          </cell>
          <cell r="N104">
            <v>0</v>
          </cell>
          <cell r="O104">
            <v>0</v>
          </cell>
          <cell r="P104">
            <v>0</v>
          </cell>
        </row>
        <row r="105">
          <cell r="E105">
            <v>500</v>
          </cell>
          <cell r="F105">
            <v>500</v>
          </cell>
          <cell r="G105">
            <v>0</v>
          </cell>
          <cell r="H105">
            <v>0</v>
          </cell>
          <cell r="I105">
            <v>0</v>
          </cell>
          <cell r="J105">
            <v>0</v>
          </cell>
          <cell r="K105">
            <v>0</v>
          </cell>
          <cell r="L105">
            <v>0</v>
          </cell>
          <cell r="M105">
            <v>0</v>
          </cell>
          <cell r="N105">
            <v>0</v>
          </cell>
          <cell r="O105">
            <v>0</v>
          </cell>
          <cell r="P105">
            <v>0</v>
          </cell>
        </row>
        <row r="106">
          <cell r="E106">
            <v>0</v>
          </cell>
          <cell r="F106">
            <v>0</v>
          </cell>
          <cell r="G106">
            <v>0</v>
          </cell>
          <cell r="H106">
            <v>0</v>
          </cell>
          <cell r="I106">
            <v>0</v>
          </cell>
          <cell r="J106">
            <v>0</v>
          </cell>
          <cell r="K106">
            <v>0</v>
          </cell>
          <cell r="L106">
            <v>0</v>
          </cell>
          <cell r="M106">
            <v>0</v>
          </cell>
          <cell r="N106">
            <v>0</v>
          </cell>
          <cell r="O106">
            <v>0</v>
          </cell>
          <cell r="P106">
            <v>0</v>
          </cell>
        </row>
        <row r="107">
          <cell r="E107">
            <v>0</v>
          </cell>
          <cell r="F107">
            <v>0</v>
          </cell>
          <cell r="G107">
            <v>0</v>
          </cell>
          <cell r="H107">
            <v>0</v>
          </cell>
          <cell r="I107">
            <v>0</v>
          </cell>
          <cell r="J107">
            <v>0</v>
          </cell>
          <cell r="K107">
            <v>0</v>
          </cell>
          <cell r="L107">
            <v>0</v>
          </cell>
          <cell r="M107">
            <v>0</v>
          </cell>
          <cell r="N107">
            <v>0</v>
          </cell>
          <cell r="O107">
            <v>0</v>
          </cell>
          <cell r="P107">
            <v>0</v>
          </cell>
        </row>
        <row r="108">
          <cell r="E108">
            <v>0</v>
          </cell>
          <cell r="F108">
            <v>0</v>
          </cell>
          <cell r="G108">
            <v>0</v>
          </cell>
          <cell r="H108">
            <v>0</v>
          </cell>
          <cell r="I108">
            <v>0</v>
          </cell>
          <cell r="J108">
            <v>0</v>
          </cell>
          <cell r="K108">
            <v>0</v>
          </cell>
          <cell r="L108">
            <v>0</v>
          </cell>
          <cell r="M108">
            <v>0</v>
          </cell>
          <cell r="N108">
            <v>0</v>
          </cell>
          <cell r="O108">
            <v>0</v>
          </cell>
          <cell r="P108">
            <v>0</v>
          </cell>
        </row>
        <row r="109">
          <cell r="E109">
            <v>0</v>
          </cell>
          <cell r="F109">
            <v>0</v>
          </cell>
          <cell r="G109">
            <v>0</v>
          </cell>
          <cell r="H109">
            <v>0</v>
          </cell>
          <cell r="I109">
            <v>0</v>
          </cell>
          <cell r="J109">
            <v>0</v>
          </cell>
          <cell r="K109">
            <v>0</v>
          </cell>
          <cell r="L109">
            <v>0</v>
          </cell>
          <cell r="M109">
            <v>0</v>
          </cell>
          <cell r="N109">
            <v>0</v>
          </cell>
          <cell r="O109">
            <v>0</v>
          </cell>
          <cell r="P109">
            <v>0</v>
          </cell>
        </row>
        <row r="110">
          <cell r="E110">
            <v>0</v>
          </cell>
          <cell r="F110">
            <v>0</v>
          </cell>
          <cell r="G110">
            <v>0</v>
          </cell>
          <cell r="H110">
            <v>0</v>
          </cell>
          <cell r="I110">
            <v>0</v>
          </cell>
          <cell r="J110">
            <v>0</v>
          </cell>
          <cell r="K110">
            <v>0</v>
          </cell>
          <cell r="L110">
            <v>0</v>
          </cell>
          <cell r="M110">
            <v>0</v>
          </cell>
          <cell r="N110">
            <v>0</v>
          </cell>
          <cell r="O110">
            <v>0</v>
          </cell>
          <cell r="P110">
            <v>0</v>
          </cell>
        </row>
        <row r="111">
          <cell r="E111">
            <v>0</v>
          </cell>
          <cell r="F111">
            <v>0</v>
          </cell>
          <cell r="G111">
            <v>0</v>
          </cell>
          <cell r="H111">
            <v>0</v>
          </cell>
          <cell r="I111">
            <v>0</v>
          </cell>
          <cell r="J111">
            <v>0</v>
          </cell>
          <cell r="K111">
            <v>0</v>
          </cell>
          <cell r="L111">
            <v>0</v>
          </cell>
          <cell r="M111">
            <v>0</v>
          </cell>
          <cell r="N111">
            <v>0</v>
          </cell>
          <cell r="O111">
            <v>0</v>
          </cell>
          <cell r="P111">
            <v>0</v>
          </cell>
        </row>
        <row r="112">
          <cell r="E112">
            <v>0</v>
          </cell>
          <cell r="F112">
            <v>0</v>
          </cell>
          <cell r="G112">
            <v>0</v>
          </cell>
          <cell r="H112">
            <v>0</v>
          </cell>
          <cell r="I112">
            <v>0</v>
          </cell>
          <cell r="J112">
            <v>0</v>
          </cell>
          <cell r="K112">
            <v>0</v>
          </cell>
          <cell r="L112">
            <v>0</v>
          </cell>
          <cell r="M112">
            <v>0</v>
          </cell>
          <cell r="N112">
            <v>0</v>
          </cell>
          <cell r="O112">
            <v>0</v>
          </cell>
          <cell r="P112">
            <v>0</v>
          </cell>
        </row>
        <row r="113">
          <cell r="E113">
            <v>0</v>
          </cell>
          <cell r="F113">
            <v>0</v>
          </cell>
          <cell r="G113">
            <v>0</v>
          </cell>
          <cell r="H113">
            <v>0</v>
          </cell>
          <cell r="I113">
            <v>0</v>
          </cell>
          <cell r="J113">
            <v>0</v>
          </cell>
          <cell r="K113">
            <v>0</v>
          </cell>
          <cell r="L113">
            <v>0</v>
          </cell>
          <cell r="M113">
            <v>0</v>
          </cell>
          <cell r="N113">
            <v>0</v>
          </cell>
          <cell r="O113">
            <v>0</v>
          </cell>
          <cell r="P113">
            <v>0</v>
          </cell>
        </row>
        <row r="114">
          <cell r="E114">
            <v>0</v>
          </cell>
          <cell r="F114">
            <v>0</v>
          </cell>
          <cell r="G114">
            <v>0</v>
          </cell>
          <cell r="H114">
            <v>0</v>
          </cell>
          <cell r="I114">
            <v>0</v>
          </cell>
          <cell r="J114">
            <v>0</v>
          </cell>
          <cell r="K114">
            <v>0</v>
          </cell>
          <cell r="L114">
            <v>0</v>
          </cell>
          <cell r="M114">
            <v>0</v>
          </cell>
          <cell r="N114">
            <v>0</v>
          </cell>
          <cell r="O114">
            <v>0</v>
          </cell>
          <cell r="P114">
            <v>0</v>
          </cell>
        </row>
        <row r="115">
          <cell r="E115">
            <v>0</v>
          </cell>
          <cell r="F115">
            <v>0</v>
          </cell>
          <cell r="G115">
            <v>0</v>
          </cell>
          <cell r="H115">
            <v>0</v>
          </cell>
          <cell r="I115">
            <v>0</v>
          </cell>
          <cell r="J115">
            <v>0</v>
          </cell>
          <cell r="K115">
            <v>0</v>
          </cell>
          <cell r="L115">
            <v>0</v>
          </cell>
          <cell r="M115">
            <v>0</v>
          </cell>
          <cell r="N115">
            <v>0</v>
          </cell>
          <cell r="O115">
            <v>0</v>
          </cell>
          <cell r="P115">
            <v>0</v>
          </cell>
        </row>
        <row r="116">
          <cell r="E116">
            <v>0</v>
          </cell>
          <cell r="F116">
            <v>0</v>
          </cell>
          <cell r="G116">
            <v>0</v>
          </cell>
          <cell r="H116">
            <v>0</v>
          </cell>
          <cell r="I116">
            <v>0</v>
          </cell>
          <cell r="J116">
            <v>0</v>
          </cell>
          <cell r="K116">
            <v>0</v>
          </cell>
          <cell r="L116">
            <v>0</v>
          </cell>
          <cell r="M116">
            <v>0</v>
          </cell>
          <cell r="N116">
            <v>0</v>
          </cell>
          <cell r="O116">
            <v>0</v>
          </cell>
          <cell r="P116">
            <v>0</v>
          </cell>
        </row>
        <row r="117">
          <cell r="E117">
            <v>1500</v>
          </cell>
          <cell r="F117">
            <v>1500</v>
          </cell>
          <cell r="G117">
            <v>0</v>
          </cell>
          <cell r="H117">
            <v>0</v>
          </cell>
          <cell r="I117">
            <v>0</v>
          </cell>
          <cell r="J117">
            <v>0</v>
          </cell>
          <cell r="K117">
            <v>0</v>
          </cell>
          <cell r="L117">
            <v>0</v>
          </cell>
          <cell r="M117">
            <v>0</v>
          </cell>
          <cell r="N117">
            <v>0</v>
          </cell>
          <cell r="O117">
            <v>0</v>
          </cell>
          <cell r="P117">
            <v>0</v>
          </cell>
        </row>
        <row r="118">
          <cell r="E118">
            <v>0</v>
          </cell>
          <cell r="F118">
            <v>0</v>
          </cell>
          <cell r="G118">
            <v>0</v>
          </cell>
          <cell r="H118">
            <v>0</v>
          </cell>
          <cell r="I118">
            <v>0</v>
          </cell>
          <cell r="J118">
            <v>0</v>
          </cell>
          <cell r="K118">
            <v>0</v>
          </cell>
          <cell r="L118">
            <v>0</v>
          </cell>
          <cell r="M118">
            <v>0</v>
          </cell>
          <cell r="N118">
            <v>0</v>
          </cell>
          <cell r="O118">
            <v>0</v>
          </cell>
          <cell r="P118">
            <v>0</v>
          </cell>
        </row>
        <row r="119">
          <cell r="E119">
            <v>0</v>
          </cell>
          <cell r="F119">
            <v>0</v>
          </cell>
          <cell r="G119">
            <v>0</v>
          </cell>
          <cell r="H119">
            <v>0</v>
          </cell>
          <cell r="I119">
            <v>0</v>
          </cell>
          <cell r="J119">
            <v>0</v>
          </cell>
          <cell r="K119">
            <v>0</v>
          </cell>
          <cell r="L119">
            <v>0</v>
          </cell>
          <cell r="M119">
            <v>0</v>
          </cell>
          <cell r="N119">
            <v>0</v>
          </cell>
          <cell r="O119">
            <v>0</v>
          </cell>
          <cell r="P119">
            <v>0</v>
          </cell>
        </row>
        <row r="120">
          <cell r="E120">
            <v>0</v>
          </cell>
          <cell r="F120">
            <v>0</v>
          </cell>
          <cell r="G120">
            <v>0</v>
          </cell>
          <cell r="H120">
            <v>0</v>
          </cell>
          <cell r="I120">
            <v>0</v>
          </cell>
          <cell r="J120">
            <v>0</v>
          </cell>
          <cell r="K120">
            <v>0</v>
          </cell>
          <cell r="L120">
            <v>0</v>
          </cell>
          <cell r="M120">
            <v>0</v>
          </cell>
          <cell r="N120">
            <v>0</v>
          </cell>
          <cell r="O120">
            <v>0</v>
          </cell>
          <cell r="P120">
            <v>0</v>
          </cell>
        </row>
        <row r="121">
          <cell r="E121">
            <v>0</v>
          </cell>
          <cell r="F121">
            <v>0</v>
          </cell>
          <cell r="G121">
            <v>0</v>
          </cell>
          <cell r="H121">
            <v>0</v>
          </cell>
          <cell r="I121">
            <v>0</v>
          </cell>
          <cell r="J121">
            <v>0</v>
          </cell>
          <cell r="K121">
            <v>0</v>
          </cell>
          <cell r="L121">
            <v>0</v>
          </cell>
          <cell r="M121">
            <v>0</v>
          </cell>
          <cell r="N121">
            <v>0</v>
          </cell>
          <cell r="O121">
            <v>0</v>
          </cell>
          <cell r="P121">
            <v>0</v>
          </cell>
        </row>
        <row r="122">
          <cell r="E122">
            <v>0</v>
          </cell>
          <cell r="F122">
            <v>0</v>
          </cell>
          <cell r="G122">
            <v>0</v>
          </cell>
          <cell r="H122">
            <v>0</v>
          </cell>
          <cell r="I122">
            <v>0</v>
          </cell>
          <cell r="J122">
            <v>0</v>
          </cell>
          <cell r="K122">
            <v>0</v>
          </cell>
          <cell r="L122">
            <v>0</v>
          </cell>
          <cell r="M122">
            <v>0</v>
          </cell>
          <cell r="N122">
            <v>0</v>
          </cell>
          <cell r="O122">
            <v>0</v>
          </cell>
          <cell r="P122">
            <v>0</v>
          </cell>
        </row>
        <row r="123">
          <cell r="E123">
            <v>0</v>
          </cell>
          <cell r="F123">
            <v>0</v>
          </cell>
          <cell r="G123">
            <v>0</v>
          </cell>
          <cell r="H123">
            <v>0</v>
          </cell>
          <cell r="I123">
            <v>0</v>
          </cell>
          <cell r="J123">
            <v>0</v>
          </cell>
          <cell r="K123">
            <v>0</v>
          </cell>
          <cell r="L123">
            <v>0</v>
          </cell>
          <cell r="M123">
            <v>0</v>
          </cell>
          <cell r="N123">
            <v>0</v>
          </cell>
          <cell r="O123">
            <v>0</v>
          </cell>
          <cell r="P123">
            <v>0</v>
          </cell>
        </row>
        <row r="124">
          <cell r="E124">
            <v>0</v>
          </cell>
          <cell r="F124">
            <v>0</v>
          </cell>
          <cell r="G124">
            <v>0</v>
          </cell>
          <cell r="H124">
            <v>0</v>
          </cell>
          <cell r="I124">
            <v>0</v>
          </cell>
          <cell r="J124">
            <v>0</v>
          </cell>
          <cell r="K124">
            <v>0</v>
          </cell>
          <cell r="L124">
            <v>0</v>
          </cell>
          <cell r="M124">
            <v>0</v>
          </cell>
          <cell r="N124">
            <v>0</v>
          </cell>
          <cell r="O124">
            <v>0</v>
          </cell>
          <cell r="P124">
            <v>0</v>
          </cell>
        </row>
        <row r="125">
          <cell r="E125">
            <v>0</v>
          </cell>
          <cell r="F125">
            <v>0</v>
          </cell>
          <cell r="G125">
            <v>0</v>
          </cell>
          <cell r="H125">
            <v>0</v>
          </cell>
          <cell r="I125">
            <v>0</v>
          </cell>
          <cell r="J125">
            <v>0</v>
          </cell>
          <cell r="K125">
            <v>0</v>
          </cell>
          <cell r="L125">
            <v>0</v>
          </cell>
          <cell r="M125">
            <v>0</v>
          </cell>
          <cell r="N125">
            <v>0</v>
          </cell>
          <cell r="O125">
            <v>0</v>
          </cell>
          <cell r="P125">
            <v>0</v>
          </cell>
        </row>
        <row r="126">
          <cell r="E126">
            <v>0</v>
          </cell>
          <cell r="F126">
            <v>0</v>
          </cell>
          <cell r="G126">
            <v>0</v>
          </cell>
          <cell r="H126">
            <v>0</v>
          </cell>
          <cell r="I126">
            <v>0</v>
          </cell>
          <cell r="J126">
            <v>0</v>
          </cell>
          <cell r="K126">
            <v>0</v>
          </cell>
          <cell r="L126">
            <v>0</v>
          </cell>
          <cell r="M126">
            <v>0</v>
          </cell>
          <cell r="N126">
            <v>0</v>
          </cell>
          <cell r="O126">
            <v>0</v>
          </cell>
          <cell r="P126">
            <v>0</v>
          </cell>
        </row>
        <row r="127">
          <cell r="E127">
            <v>0</v>
          </cell>
          <cell r="F127">
            <v>0</v>
          </cell>
          <cell r="G127">
            <v>0</v>
          </cell>
          <cell r="H127">
            <v>0</v>
          </cell>
          <cell r="I127">
            <v>0</v>
          </cell>
          <cell r="J127">
            <v>0</v>
          </cell>
          <cell r="K127">
            <v>0</v>
          </cell>
          <cell r="L127">
            <v>0</v>
          </cell>
          <cell r="M127">
            <v>0</v>
          </cell>
          <cell r="N127">
            <v>0</v>
          </cell>
          <cell r="O127">
            <v>0</v>
          </cell>
          <cell r="P127">
            <v>0</v>
          </cell>
        </row>
        <row r="128">
          <cell r="E128">
            <v>0</v>
          </cell>
          <cell r="F128">
            <v>0</v>
          </cell>
          <cell r="G128">
            <v>0</v>
          </cell>
          <cell r="H128">
            <v>0</v>
          </cell>
          <cell r="I128">
            <v>0</v>
          </cell>
          <cell r="J128">
            <v>0</v>
          </cell>
          <cell r="K128">
            <v>0</v>
          </cell>
          <cell r="L128">
            <v>0</v>
          </cell>
          <cell r="M128">
            <v>0</v>
          </cell>
          <cell r="N128">
            <v>0</v>
          </cell>
          <cell r="O128">
            <v>0</v>
          </cell>
          <cell r="P128">
            <v>0</v>
          </cell>
        </row>
        <row r="129">
          <cell r="E129">
            <v>0</v>
          </cell>
          <cell r="F129">
            <v>0</v>
          </cell>
          <cell r="G129">
            <v>0</v>
          </cell>
          <cell r="H129">
            <v>0</v>
          </cell>
          <cell r="I129">
            <v>0</v>
          </cell>
          <cell r="J129">
            <v>0</v>
          </cell>
          <cell r="K129">
            <v>0</v>
          </cell>
          <cell r="L129">
            <v>0</v>
          </cell>
          <cell r="M129">
            <v>0</v>
          </cell>
          <cell r="N129">
            <v>0</v>
          </cell>
          <cell r="O129">
            <v>0</v>
          </cell>
          <cell r="P129">
            <v>0</v>
          </cell>
        </row>
        <row r="130">
          <cell r="E130">
            <v>0</v>
          </cell>
          <cell r="F130">
            <v>0</v>
          </cell>
          <cell r="G130">
            <v>0</v>
          </cell>
          <cell r="H130">
            <v>0</v>
          </cell>
          <cell r="I130">
            <v>0</v>
          </cell>
          <cell r="J130">
            <v>0</v>
          </cell>
          <cell r="K130">
            <v>0</v>
          </cell>
          <cell r="L130">
            <v>0</v>
          </cell>
          <cell r="M130">
            <v>0</v>
          </cell>
          <cell r="N130">
            <v>0</v>
          </cell>
          <cell r="O130">
            <v>0</v>
          </cell>
          <cell r="P130">
            <v>0</v>
          </cell>
        </row>
        <row r="131">
          <cell r="E131">
            <v>0</v>
          </cell>
          <cell r="F131">
            <v>0</v>
          </cell>
          <cell r="G131">
            <v>0</v>
          </cell>
          <cell r="H131">
            <v>0</v>
          </cell>
          <cell r="I131">
            <v>0</v>
          </cell>
          <cell r="J131">
            <v>0</v>
          </cell>
          <cell r="K131">
            <v>0</v>
          </cell>
          <cell r="L131">
            <v>0</v>
          </cell>
          <cell r="M131">
            <v>0</v>
          </cell>
          <cell r="N131">
            <v>0</v>
          </cell>
          <cell r="O131">
            <v>0</v>
          </cell>
          <cell r="P131">
            <v>0</v>
          </cell>
        </row>
        <row r="132">
          <cell r="E132">
            <v>0</v>
          </cell>
          <cell r="F132">
            <v>0</v>
          </cell>
          <cell r="G132">
            <v>0</v>
          </cell>
          <cell r="H132">
            <v>0</v>
          </cell>
          <cell r="I132">
            <v>0</v>
          </cell>
          <cell r="J132">
            <v>0</v>
          </cell>
          <cell r="K132">
            <v>0</v>
          </cell>
          <cell r="L132">
            <v>0</v>
          </cell>
          <cell r="M132">
            <v>0</v>
          </cell>
          <cell r="N132">
            <v>0</v>
          </cell>
          <cell r="O132">
            <v>0</v>
          </cell>
          <cell r="P132">
            <v>0</v>
          </cell>
        </row>
        <row r="133">
          <cell r="E133">
            <v>0</v>
          </cell>
          <cell r="F133">
            <v>0</v>
          </cell>
          <cell r="G133">
            <v>0</v>
          </cell>
          <cell r="H133">
            <v>0</v>
          </cell>
          <cell r="I133">
            <v>0</v>
          </cell>
          <cell r="J133">
            <v>0</v>
          </cell>
          <cell r="K133">
            <v>0</v>
          </cell>
          <cell r="L133">
            <v>0</v>
          </cell>
          <cell r="M133">
            <v>0</v>
          </cell>
          <cell r="N133">
            <v>0</v>
          </cell>
          <cell r="O133">
            <v>0</v>
          </cell>
          <cell r="P133">
            <v>0</v>
          </cell>
        </row>
        <row r="134">
          <cell r="E134">
            <v>0</v>
          </cell>
          <cell r="F134">
            <v>0</v>
          </cell>
          <cell r="G134">
            <v>0</v>
          </cell>
          <cell r="H134">
            <v>0</v>
          </cell>
          <cell r="I134">
            <v>0</v>
          </cell>
          <cell r="J134">
            <v>0</v>
          </cell>
          <cell r="K134">
            <v>0</v>
          </cell>
          <cell r="L134">
            <v>0</v>
          </cell>
          <cell r="M134">
            <v>0</v>
          </cell>
          <cell r="N134">
            <v>0</v>
          </cell>
          <cell r="O134">
            <v>0</v>
          </cell>
          <cell r="P134">
            <v>0</v>
          </cell>
        </row>
        <row r="135">
          <cell r="E135">
            <v>0</v>
          </cell>
          <cell r="F135">
            <v>0</v>
          </cell>
          <cell r="G135">
            <v>0</v>
          </cell>
          <cell r="H135">
            <v>0</v>
          </cell>
          <cell r="I135">
            <v>0</v>
          </cell>
          <cell r="J135">
            <v>0</v>
          </cell>
          <cell r="K135">
            <v>0</v>
          </cell>
          <cell r="L135">
            <v>0</v>
          </cell>
          <cell r="M135">
            <v>0</v>
          </cell>
          <cell r="N135">
            <v>0</v>
          </cell>
          <cell r="O135">
            <v>0</v>
          </cell>
          <cell r="P135">
            <v>0</v>
          </cell>
        </row>
        <row r="136">
          <cell r="E136">
            <v>0</v>
          </cell>
          <cell r="F136">
            <v>0</v>
          </cell>
          <cell r="G136">
            <v>0</v>
          </cell>
          <cell r="H136">
            <v>0</v>
          </cell>
          <cell r="I136">
            <v>0</v>
          </cell>
          <cell r="J136">
            <v>0</v>
          </cell>
          <cell r="K136">
            <v>0</v>
          </cell>
          <cell r="L136">
            <v>0</v>
          </cell>
          <cell r="M136">
            <v>0</v>
          </cell>
          <cell r="N136">
            <v>0</v>
          </cell>
          <cell r="O136">
            <v>0</v>
          </cell>
          <cell r="P136">
            <v>0</v>
          </cell>
        </row>
        <row r="137">
          <cell r="E137">
            <v>0</v>
          </cell>
          <cell r="F137">
            <v>0</v>
          </cell>
          <cell r="G137">
            <v>0</v>
          </cell>
          <cell r="H137">
            <v>0</v>
          </cell>
          <cell r="I137">
            <v>0</v>
          </cell>
          <cell r="J137">
            <v>0</v>
          </cell>
          <cell r="K137">
            <v>0</v>
          </cell>
          <cell r="L137">
            <v>0</v>
          </cell>
          <cell r="M137">
            <v>0</v>
          </cell>
          <cell r="N137">
            <v>0</v>
          </cell>
          <cell r="O137">
            <v>0</v>
          </cell>
          <cell r="P137">
            <v>0</v>
          </cell>
        </row>
        <row r="138">
          <cell r="E138">
            <v>0</v>
          </cell>
          <cell r="F138">
            <v>0</v>
          </cell>
          <cell r="G138">
            <v>0</v>
          </cell>
          <cell r="H138">
            <v>0</v>
          </cell>
          <cell r="I138">
            <v>0</v>
          </cell>
          <cell r="J138">
            <v>0</v>
          </cell>
          <cell r="K138">
            <v>0</v>
          </cell>
          <cell r="L138">
            <v>0</v>
          </cell>
          <cell r="M138">
            <v>0</v>
          </cell>
          <cell r="N138">
            <v>0</v>
          </cell>
          <cell r="O138">
            <v>0</v>
          </cell>
          <cell r="P138">
            <v>0</v>
          </cell>
        </row>
        <row r="139">
          <cell r="E139">
            <v>0</v>
          </cell>
          <cell r="F139">
            <v>0</v>
          </cell>
          <cell r="G139">
            <v>0</v>
          </cell>
          <cell r="H139">
            <v>0</v>
          </cell>
          <cell r="I139">
            <v>0</v>
          </cell>
          <cell r="J139">
            <v>0</v>
          </cell>
          <cell r="K139">
            <v>0</v>
          </cell>
          <cell r="L139">
            <v>0</v>
          </cell>
          <cell r="M139">
            <v>0</v>
          </cell>
          <cell r="N139">
            <v>0</v>
          </cell>
          <cell r="O139">
            <v>0</v>
          </cell>
          <cell r="P139">
            <v>0</v>
          </cell>
        </row>
        <row r="140">
          <cell r="E140">
            <v>0</v>
          </cell>
          <cell r="F140">
            <v>0</v>
          </cell>
          <cell r="G140">
            <v>0</v>
          </cell>
          <cell r="H140">
            <v>0</v>
          </cell>
          <cell r="I140">
            <v>0</v>
          </cell>
          <cell r="J140">
            <v>0</v>
          </cell>
          <cell r="K140">
            <v>0</v>
          </cell>
          <cell r="L140">
            <v>0</v>
          </cell>
          <cell r="M140">
            <v>0</v>
          </cell>
          <cell r="N140">
            <v>0</v>
          </cell>
          <cell r="O140">
            <v>0</v>
          </cell>
          <cell r="P140">
            <v>0</v>
          </cell>
        </row>
        <row r="141">
          <cell r="E141">
            <v>0</v>
          </cell>
          <cell r="F141">
            <v>0</v>
          </cell>
          <cell r="G141">
            <v>0</v>
          </cell>
          <cell r="H141">
            <v>0</v>
          </cell>
          <cell r="I141">
            <v>0</v>
          </cell>
          <cell r="J141">
            <v>0</v>
          </cell>
          <cell r="K141">
            <v>0</v>
          </cell>
          <cell r="L141">
            <v>0</v>
          </cell>
          <cell r="M141">
            <v>0</v>
          </cell>
          <cell r="N141">
            <v>0</v>
          </cell>
          <cell r="O141">
            <v>0</v>
          </cell>
          <cell r="P141">
            <v>0</v>
          </cell>
        </row>
        <row r="142">
          <cell r="E142">
            <v>0</v>
          </cell>
          <cell r="F142">
            <v>0</v>
          </cell>
          <cell r="G142">
            <v>0</v>
          </cell>
          <cell r="H142">
            <v>0</v>
          </cell>
          <cell r="I142">
            <v>0</v>
          </cell>
          <cell r="J142">
            <v>0</v>
          </cell>
          <cell r="K142">
            <v>0</v>
          </cell>
          <cell r="L142">
            <v>0</v>
          </cell>
          <cell r="M142">
            <v>0</v>
          </cell>
          <cell r="N142">
            <v>0</v>
          </cell>
          <cell r="O142">
            <v>0</v>
          </cell>
          <cell r="P142">
            <v>0</v>
          </cell>
        </row>
        <row r="143">
          <cell r="E143">
            <v>0</v>
          </cell>
          <cell r="F143">
            <v>0</v>
          </cell>
          <cell r="G143">
            <v>68792.131897872343</v>
          </cell>
          <cell r="H143">
            <v>8461.7718916370723</v>
          </cell>
          <cell r="I143">
            <v>17552.567050281963</v>
          </cell>
          <cell r="J143">
            <v>47727.003374593216</v>
          </cell>
          <cell r="K143">
            <v>69738.55284209174</v>
          </cell>
          <cell r="L143">
            <v>70137.431550014953</v>
          </cell>
          <cell r="M143">
            <v>71077.109102454822</v>
          </cell>
          <cell r="N143">
            <v>-40065.76606910571</v>
          </cell>
          <cell r="O143">
            <v>84093.943854297351</v>
          </cell>
          <cell r="P143">
            <v>85507.013777596076</v>
          </cell>
        </row>
        <row r="144">
          <cell r="E144">
            <v>0</v>
          </cell>
          <cell r="F144">
            <v>0</v>
          </cell>
          <cell r="G144">
            <v>0</v>
          </cell>
          <cell r="H144">
            <v>0</v>
          </cell>
          <cell r="I144">
            <v>0</v>
          </cell>
          <cell r="J144">
            <v>0</v>
          </cell>
          <cell r="K144">
            <v>0</v>
          </cell>
          <cell r="L144">
            <v>0</v>
          </cell>
          <cell r="M144">
            <v>0</v>
          </cell>
          <cell r="N144">
            <v>0</v>
          </cell>
          <cell r="O144">
            <v>0</v>
          </cell>
          <cell r="P144">
            <v>0</v>
          </cell>
        </row>
        <row r="145">
          <cell r="E145">
            <v>0</v>
          </cell>
          <cell r="F145">
            <v>0</v>
          </cell>
          <cell r="G145">
            <v>0</v>
          </cell>
          <cell r="H145">
            <v>0</v>
          </cell>
          <cell r="I145">
            <v>0</v>
          </cell>
          <cell r="J145">
            <v>0</v>
          </cell>
          <cell r="K145">
            <v>0</v>
          </cell>
          <cell r="L145">
            <v>0</v>
          </cell>
          <cell r="M145">
            <v>0</v>
          </cell>
          <cell r="N145">
            <v>0</v>
          </cell>
          <cell r="O145">
            <v>0</v>
          </cell>
          <cell r="P145">
            <v>0</v>
          </cell>
        </row>
        <row r="146">
          <cell r="E146">
            <v>0</v>
          </cell>
          <cell r="F146">
            <v>0</v>
          </cell>
          <cell r="G146">
            <v>0</v>
          </cell>
          <cell r="H146">
            <v>0</v>
          </cell>
          <cell r="I146">
            <v>0</v>
          </cell>
          <cell r="J146">
            <v>0</v>
          </cell>
          <cell r="K146">
            <v>0</v>
          </cell>
          <cell r="L146">
            <v>0</v>
          </cell>
          <cell r="M146">
            <v>0</v>
          </cell>
          <cell r="N146">
            <v>0</v>
          </cell>
          <cell r="O146">
            <v>0</v>
          </cell>
          <cell r="P146">
            <v>0</v>
          </cell>
        </row>
        <row r="147">
          <cell r="E147">
            <v>0</v>
          </cell>
          <cell r="F147">
            <v>0</v>
          </cell>
          <cell r="G147">
            <v>68792.131897872343</v>
          </cell>
          <cell r="H147">
            <v>8461.7718916370723</v>
          </cell>
          <cell r="I147">
            <v>17552.567050281963</v>
          </cell>
          <cell r="J147">
            <v>47727.003374593216</v>
          </cell>
          <cell r="K147">
            <v>69738.55284209174</v>
          </cell>
          <cell r="L147">
            <v>70137.431550014953</v>
          </cell>
          <cell r="M147">
            <v>71077.109102454822</v>
          </cell>
          <cell r="N147">
            <v>-40065.76606910571</v>
          </cell>
          <cell r="O147">
            <v>84093.943854297351</v>
          </cell>
          <cell r="P147">
            <v>85507.013777596076</v>
          </cell>
        </row>
      </sheetData>
      <sheetData sheetId="68">
        <row r="4">
          <cell r="E4">
            <v>13</v>
          </cell>
        </row>
      </sheetData>
      <sheetData sheetId="69">
        <row r="4">
          <cell r="E4">
            <v>13</v>
          </cell>
        </row>
      </sheetData>
      <sheetData sheetId="70">
        <row r="4">
          <cell r="E4">
            <v>13</v>
          </cell>
        </row>
      </sheetData>
      <sheetData sheetId="71">
        <row r="4">
          <cell r="E4">
            <v>13</v>
          </cell>
        </row>
      </sheetData>
      <sheetData sheetId="72"/>
      <sheetData sheetId="7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1 Prolam (Valor1)"/>
      <sheetName val="SCH1 Prolam (Valor)"/>
      <sheetName val="SCH1 Prolam"/>
      <sheetName val="Input"/>
      <sheetName val="Workings"/>
    </sheetNames>
    <sheetDataSet>
      <sheetData sheetId="0" refreshError="1"/>
      <sheetData sheetId="1"/>
      <sheetData sheetId="2" refreshError="1"/>
      <sheetData sheetId="3">
        <row r="991">
          <cell r="M991" t="str">
            <v>Merit</v>
          </cell>
        </row>
        <row r="992">
          <cell r="M992" t="str">
            <v>Promotion</v>
          </cell>
        </row>
      </sheetData>
      <sheetData sheetId="4">
        <row r="129">
          <cell r="P129">
            <v>134</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54EE6-727F-4216-B959-BB0C65D1C13C}">
  <dimension ref="B8:B10"/>
  <sheetViews>
    <sheetView showGridLines="0" tabSelected="1" zoomScaleNormal="100" workbookViewId="0"/>
  </sheetViews>
  <sheetFormatPr defaultRowHeight="15" x14ac:dyDescent="0.25"/>
  <cols>
    <col min="1" max="1" width="3.5703125" customWidth="1"/>
    <col min="4" max="4" width="20.7109375" customWidth="1"/>
    <col min="11" max="11" width="8.7109375" customWidth="1"/>
  </cols>
  <sheetData>
    <row r="8" spans="2:2" ht="21" x14ac:dyDescent="0.35">
      <c r="B8" s="2" t="s">
        <v>376</v>
      </c>
    </row>
    <row r="9" spans="2:2" ht="21" x14ac:dyDescent="0.35">
      <c r="B9" s="2"/>
    </row>
    <row r="10" spans="2:2" x14ac:dyDescent="0.25">
      <c r="B10" s="1" t="s">
        <v>288</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D971F-2F3A-4C91-B93B-D4B37BA332C7}">
  <sheetPr>
    <tabColor rgb="FFFED2D9"/>
    <pageSetUpPr fitToPage="1"/>
  </sheetPr>
  <dimension ref="C1:AR96"/>
  <sheetViews>
    <sheetView showGridLines="0" view="pageBreakPreview" zoomScaleNormal="100" zoomScaleSheetLayoutView="100" workbookViewId="0">
      <pane xSplit="3" ySplit="8" topLeftCell="D9" activePane="bottomRight" state="frozen"/>
      <selection pane="topRight" activeCell="D1" sqref="D1"/>
      <selection pane="bottomLeft" activeCell="A6" sqref="A6"/>
      <selection pane="bottomRight" activeCell="D9" sqref="D9"/>
    </sheetView>
  </sheetViews>
  <sheetFormatPr defaultColWidth="9.140625" defaultRowHeight="15" x14ac:dyDescent="0.25"/>
  <cols>
    <col min="1" max="1" width="1.5703125" customWidth="1"/>
    <col min="2" max="2" width="1.85546875" customWidth="1"/>
    <col min="3" max="3" width="36.85546875" customWidth="1"/>
    <col min="4" max="20" width="11.28515625" customWidth="1"/>
    <col min="21" max="21" width="3.140625" customWidth="1"/>
  </cols>
  <sheetData>
    <row r="1" spans="3:23" ht="6.95" customHeight="1" x14ac:dyDescent="0.25"/>
    <row r="2" spans="3:23" s="3" customFormat="1" ht="15.75" x14ac:dyDescent="0.25">
      <c r="C2" s="112" t="s">
        <v>144</v>
      </c>
    </row>
    <row r="3" spans="3:23" s="3" customFormat="1" ht="15.75" x14ac:dyDescent="0.25">
      <c r="C3" s="112"/>
    </row>
    <row r="4" spans="3:23" s="3" customFormat="1" ht="15.75" x14ac:dyDescent="0.25">
      <c r="C4" s="254" t="s">
        <v>378</v>
      </c>
      <c r="D4" s="215" t="s">
        <v>304</v>
      </c>
      <c r="E4" s="215" t="s">
        <v>304</v>
      </c>
      <c r="F4" s="215" t="s">
        <v>304</v>
      </c>
      <c r="G4" s="215" t="s">
        <v>304</v>
      </c>
      <c r="H4" s="215" t="s">
        <v>304</v>
      </c>
      <c r="I4" s="215" t="s">
        <v>304</v>
      </c>
      <c r="J4" s="215" t="s">
        <v>304</v>
      </c>
      <c r="K4" s="215" t="s">
        <v>304</v>
      </c>
      <c r="L4" s="215" t="s">
        <v>304</v>
      </c>
      <c r="M4" s="215" t="s">
        <v>304</v>
      </c>
      <c r="N4" s="215" t="s">
        <v>304</v>
      </c>
      <c r="O4" s="215" t="s">
        <v>304</v>
      </c>
      <c r="P4" s="215" t="s">
        <v>304</v>
      </c>
      <c r="Q4" s="215" t="s">
        <v>304</v>
      </c>
      <c r="R4" s="215" t="s">
        <v>304</v>
      </c>
      <c r="S4" s="215" t="s">
        <v>304</v>
      </c>
      <c r="T4" s="215" t="s">
        <v>304</v>
      </c>
    </row>
    <row r="5" spans="3:23" s="3" customFormat="1" ht="5.0999999999999996" customHeight="1" x14ac:dyDescent="0.25">
      <c r="C5" s="112"/>
    </row>
    <row r="6" spans="3:23" s="4" customFormat="1" ht="21.75" customHeight="1" x14ac:dyDescent="0.2">
      <c r="C6" s="172"/>
      <c r="D6" s="171" t="s">
        <v>182</v>
      </c>
      <c r="E6" s="171" t="s">
        <v>183</v>
      </c>
      <c r="F6" s="171" t="s">
        <v>184</v>
      </c>
      <c r="G6" s="171" t="s">
        <v>74</v>
      </c>
      <c r="H6" s="171" t="s">
        <v>62</v>
      </c>
      <c r="I6" s="171" t="s">
        <v>72</v>
      </c>
      <c r="J6" s="171" t="s">
        <v>71</v>
      </c>
      <c r="K6" s="171" t="s">
        <v>70</v>
      </c>
      <c r="L6" s="171" t="s">
        <v>66</v>
      </c>
      <c r="M6" s="171" t="s">
        <v>67</v>
      </c>
      <c r="N6" s="171" t="s">
        <v>68</v>
      </c>
      <c r="O6" s="171" t="s">
        <v>69</v>
      </c>
      <c r="P6" s="171" t="s">
        <v>65</v>
      </c>
      <c r="Q6" s="171" t="s">
        <v>64</v>
      </c>
      <c r="R6" s="171" t="s">
        <v>63</v>
      </c>
      <c r="S6" s="171" t="s">
        <v>215</v>
      </c>
      <c r="T6" s="171" t="s">
        <v>286</v>
      </c>
    </row>
    <row r="7" spans="3:23" s="4" customFormat="1" ht="15" customHeight="1" thickBot="1" x14ac:dyDescent="0.25">
      <c r="C7" s="173" t="s">
        <v>30</v>
      </c>
      <c r="D7" s="208">
        <v>44256</v>
      </c>
      <c r="E7" s="208">
        <v>44348</v>
      </c>
      <c r="F7" s="208">
        <v>44440</v>
      </c>
      <c r="G7" s="208">
        <v>44531</v>
      </c>
      <c r="H7" s="208">
        <v>44621</v>
      </c>
      <c r="I7" s="208">
        <v>44713</v>
      </c>
      <c r="J7" s="208">
        <v>44805</v>
      </c>
      <c r="K7" s="208">
        <v>44896</v>
      </c>
      <c r="L7" s="208">
        <v>44986</v>
      </c>
      <c r="M7" s="208">
        <v>45078</v>
      </c>
      <c r="N7" s="208">
        <v>45170</v>
      </c>
      <c r="O7" s="208">
        <v>45261</v>
      </c>
      <c r="P7" s="208">
        <v>45352</v>
      </c>
      <c r="Q7" s="208">
        <v>45444</v>
      </c>
      <c r="R7" s="208">
        <v>45536</v>
      </c>
      <c r="S7" s="208">
        <v>45657</v>
      </c>
      <c r="T7" s="208">
        <v>45747</v>
      </c>
    </row>
    <row r="8" spans="3:23" x14ac:dyDescent="0.25">
      <c r="C8" s="84" t="s">
        <v>2</v>
      </c>
      <c r="D8" s="209"/>
      <c r="E8" s="209"/>
      <c r="F8" s="209"/>
      <c r="G8" s="209"/>
      <c r="H8" s="209"/>
      <c r="I8" s="209"/>
      <c r="J8" s="209"/>
      <c r="K8" s="209"/>
      <c r="L8" s="209"/>
      <c r="M8" s="209"/>
      <c r="N8" s="209"/>
      <c r="O8" s="209"/>
      <c r="P8" s="209"/>
      <c r="Q8" s="209"/>
      <c r="R8" s="209"/>
      <c r="S8" s="209"/>
      <c r="T8" s="209"/>
      <c r="W8" s="4"/>
    </row>
    <row r="9" spans="3:23" x14ac:dyDescent="0.25">
      <c r="C9" s="84" t="s">
        <v>31</v>
      </c>
      <c r="D9" s="209"/>
      <c r="E9" s="209"/>
      <c r="F9" s="209"/>
      <c r="G9" s="209"/>
      <c r="H9" s="209"/>
      <c r="I9" s="209"/>
      <c r="J9" s="209"/>
      <c r="K9" s="209"/>
      <c r="L9" s="209"/>
      <c r="M9" s="209"/>
      <c r="N9" s="209"/>
      <c r="O9" s="209"/>
      <c r="P9" s="209"/>
      <c r="Q9" s="209"/>
      <c r="R9" s="209"/>
      <c r="S9" s="209"/>
      <c r="T9" s="209"/>
      <c r="W9" s="4"/>
    </row>
    <row r="10" spans="3:23" x14ac:dyDescent="0.25">
      <c r="C10" s="174" t="s">
        <v>32</v>
      </c>
      <c r="D10" s="160">
        <v>1048998</v>
      </c>
      <c r="E10" s="160">
        <v>1087242</v>
      </c>
      <c r="F10" s="160">
        <v>1120260.7453575186</v>
      </c>
      <c r="G10" s="160">
        <v>1169952</v>
      </c>
      <c r="H10" s="160">
        <v>1219162.2348861301</v>
      </c>
      <c r="I10" s="160">
        <v>1245758.10891182</v>
      </c>
      <c r="J10" s="160">
        <v>1282296.9382834001</v>
      </c>
      <c r="K10" s="160">
        <v>1316626.2128766612</v>
      </c>
      <c r="L10" s="160">
        <v>1345774.6173546801</v>
      </c>
      <c r="M10" s="160">
        <v>1377300.7579653</v>
      </c>
      <c r="N10" s="160">
        <v>1406126.8002113299</v>
      </c>
      <c r="O10" s="118">
        <v>1450741.2375001856</v>
      </c>
      <c r="P10" s="160">
        <v>1481313.099088154</v>
      </c>
      <c r="Q10" s="160">
        <v>1510423.9859922088</v>
      </c>
      <c r="R10" s="160">
        <v>1532897.4697741356</v>
      </c>
      <c r="S10" s="118">
        <v>1574056.2388439667</v>
      </c>
      <c r="T10" s="160">
        <v>1617271.6464180476</v>
      </c>
      <c r="W10" s="4"/>
    </row>
    <row r="11" spans="3:23" x14ac:dyDescent="0.25">
      <c r="C11" s="174" t="s">
        <v>33</v>
      </c>
      <c r="D11" s="160">
        <v>128081</v>
      </c>
      <c r="E11" s="160">
        <v>145639</v>
      </c>
      <c r="F11" s="160">
        <v>140847.0753386975</v>
      </c>
      <c r="G11" s="160">
        <v>146864</v>
      </c>
      <c r="H11" s="160">
        <v>151395.259971461</v>
      </c>
      <c r="I11" s="160">
        <v>155719.627416784</v>
      </c>
      <c r="J11" s="160">
        <v>153341.098298128</v>
      </c>
      <c r="K11" s="160">
        <v>157254.82664946382</v>
      </c>
      <c r="L11" s="160">
        <v>166384.20412659401</v>
      </c>
      <c r="M11" s="160">
        <v>159807.147807075</v>
      </c>
      <c r="N11" s="160">
        <v>156802.40038288001</v>
      </c>
      <c r="O11" s="118">
        <v>159342.05857261622</v>
      </c>
      <c r="P11" s="160">
        <v>178203.51234401931</v>
      </c>
      <c r="Q11" s="160">
        <v>181194.42342501041</v>
      </c>
      <c r="R11" s="160">
        <v>177269.71980632085</v>
      </c>
      <c r="S11" s="118">
        <v>190600.0531517835</v>
      </c>
      <c r="T11" s="160">
        <v>193346.87869657416</v>
      </c>
      <c r="W11" s="4"/>
    </row>
    <row r="12" spans="3:23" x14ac:dyDescent="0.25">
      <c r="C12" s="174" t="s">
        <v>3</v>
      </c>
      <c r="D12" s="160">
        <v>7806090</v>
      </c>
      <c r="E12" s="160">
        <v>7806090</v>
      </c>
      <c r="F12" s="160">
        <v>7806089.9657482877</v>
      </c>
      <c r="G12" s="160">
        <v>7870528</v>
      </c>
      <c r="H12" s="160">
        <v>7870527.5239138696</v>
      </c>
      <c r="I12" s="160">
        <v>7870528.1518948805</v>
      </c>
      <c r="J12" s="160">
        <v>7870527.97285379</v>
      </c>
      <c r="K12" s="160">
        <v>7694962.5370687628</v>
      </c>
      <c r="L12" s="160">
        <v>7626729.6680163695</v>
      </c>
      <c r="M12" s="160">
        <v>7542387.7235091804</v>
      </c>
      <c r="N12" s="160">
        <v>7593146.5005759299</v>
      </c>
      <c r="O12" s="118">
        <v>7651016.1873086523</v>
      </c>
      <c r="P12" s="160">
        <v>7562632.694812214</v>
      </c>
      <c r="Q12" s="160">
        <v>7604724.6822851971</v>
      </c>
      <c r="R12" s="160">
        <v>7594927.3041255902</v>
      </c>
      <c r="S12" s="118">
        <v>7570433.9976707958</v>
      </c>
      <c r="T12" s="160">
        <v>7675456.6424237266</v>
      </c>
      <c r="W12" s="4"/>
    </row>
    <row r="13" spans="3:23" x14ac:dyDescent="0.25">
      <c r="C13" s="174" t="s">
        <v>34</v>
      </c>
      <c r="D13" s="160">
        <v>5547234</v>
      </c>
      <c r="E13" s="160">
        <v>5495707</v>
      </c>
      <c r="F13" s="160">
        <v>5459040.2044388102</v>
      </c>
      <c r="G13" s="160">
        <v>5295929</v>
      </c>
      <c r="H13" s="160">
        <v>5225600</v>
      </c>
      <c r="I13" s="160">
        <v>5152015.7530545304</v>
      </c>
      <c r="J13" s="160">
        <v>5075793.9973872202</v>
      </c>
      <c r="K13" s="160">
        <v>4914527.9111012565</v>
      </c>
      <c r="L13" s="160">
        <v>4798368.3536608899</v>
      </c>
      <c r="M13" s="160">
        <v>4681061.8919571303</v>
      </c>
      <c r="N13" s="160">
        <v>4627197.4415180199</v>
      </c>
      <c r="O13" s="118">
        <v>4574761.9480668325</v>
      </c>
      <c r="P13" s="160">
        <v>4447513.8632325409</v>
      </c>
      <c r="Q13" s="160">
        <v>4384594.5725139873</v>
      </c>
      <c r="R13" s="160">
        <v>4293251.3112898162</v>
      </c>
      <c r="S13" s="118">
        <v>4201469.9330549771</v>
      </c>
      <c r="T13" s="160">
        <v>4176765.2713384074</v>
      </c>
      <c r="W13" s="4"/>
    </row>
    <row r="14" spans="3:23" x14ac:dyDescent="0.25">
      <c r="C14" s="174" t="s">
        <v>35</v>
      </c>
      <c r="D14" s="160">
        <v>1287024</v>
      </c>
      <c r="E14" s="160">
        <v>1292888</v>
      </c>
      <c r="F14" s="160">
        <v>1294533.1122947005</v>
      </c>
      <c r="G14" s="160">
        <v>1314603</v>
      </c>
      <c r="H14" s="160">
        <v>1312190.7313778999</v>
      </c>
      <c r="I14" s="160">
        <v>1325815.49089517</v>
      </c>
      <c r="J14" s="160">
        <v>1332018.9248144701</v>
      </c>
      <c r="K14" s="160">
        <v>1355849.354274994</v>
      </c>
      <c r="L14" s="160">
        <v>1353701.3036425</v>
      </c>
      <c r="M14" s="160">
        <v>1359670.7348387102</v>
      </c>
      <c r="N14" s="160">
        <v>1361587.22267</v>
      </c>
      <c r="O14" s="118">
        <v>1378150.6553933616</v>
      </c>
      <c r="P14" s="160">
        <v>1372573.2178400077</v>
      </c>
      <c r="Q14" s="160">
        <v>1365777.6687256689</v>
      </c>
      <c r="R14" s="160">
        <v>1353858.3908241622</v>
      </c>
      <c r="S14" s="118">
        <v>1359758.0898891843</v>
      </c>
      <c r="T14" s="160">
        <v>1358445.1310746334</v>
      </c>
      <c r="W14" s="4"/>
    </row>
    <row r="15" spans="3:23" x14ac:dyDescent="0.25">
      <c r="C15" s="174" t="s">
        <v>36</v>
      </c>
      <c r="D15" s="160">
        <v>24335</v>
      </c>
      <c r="E15" s="160">
        <v>24855</v>
      </c>
      <c r="F15" s="160">
        <v>26270.695524175102</v>
      </c>
      <c r="G15" s="160">
        <v>27860</v>
      </c>
      <c r="H15" s="160">
        <v>28663</v>
      </c>
      <c r="I15" s="160">
        <v>28571.290532926203</v>
      </c>
      <c r="J15" s="160">
        <v>27831.981916343902</v>
      </c>
      <c r="K15" s="160">
        <v>28778.451316952302</v>
      </c>
      <c r="L15" s="160">
        <v>27679.4372327085</v>
      </c>
      <c r="M15" s="160">
        <v>28191.887473174698</v>
      </c>
      <c r="N15" s="160">
        <v>28822.616118447299</v>
      </c>
      <c r="O15" s="118">
        <v>103239.780901732</v>
      </c>
      <c r="P15" s="160">
        <v>110823.259769497</v>
      </c>
      <c r="Q15" s="160">
        <v>107154.576617892</v>
      </c>
      <c r="R15" s="160">
        <v>98817.969694831001</v>
      </c>
      <c r="S15" s="118">
        <v>136920.99291735102</v>
      </c>
      <c r="T15" s="160">
        <v>133952.29417836602</v>
      </c>
      <c r="W15" s="4"/>
    </row>
    <row r="16" spans="3:23" x14ac:dyDescent="0.25">
      <c r="C16" s="174" t="s">
        <v>4</v>
      </c>
      <c r="D16" s="160">
        <v>0</v>
      </c>
      <c r="E16" s="160">
        <v>0</v>
      </c>
      <c r="F16" s="160">
        <v>0</v>
      </c>
      <c r="G16" s="160">
        <v>0</v>
      </c>
      <c r="H16" s="160">
        <v>0</v>
      </c>
      <c r="I16" s="160">
        <v>0</v>
      </c>
      <c r="J16" s="160">
        <v>0</v>
      </c>
      <c r="K16" s="160">
        <v>1363</v>
      </c>
      <c r="L16" s="160">
        <v>5733.0870000000004</v>
      </c>
      <c r="M16" s="160">
        <v>23293.928</v>
      </c>
      <c r="N16" s="160">
        <v>20276.955000000002</v>
      </c>
      <c r="O16" s="118">
        <v>1716.5889999999999</v>
      </c>
      <c r="P16" s="160">
        <v>12743.791999999999</v>
      </c>
      <c r="Q16" s="160">
        <v>9153.1560000000009</v>
      </c>
      <c r="R16" s="160">
        <v>8150.8220000000001</v>
      </c>
      <c r="S16" s="118">
        <v>0</v>
      </c>
      <c r="T16" s="160">
        <v>0</v>
      </c>
      <c r="W16" s="4"/>
    </row>
    <row r="17" spans="3:23" ht="15.75" thickBot="1" x14ac:dyDescent="0.3">
      <c r="C17" s="175" t="s">
        <v>223</v>
      </c>
      <c r="D17" s="120">
        <v>85669.228832577908</v>
      </c>
      <c r="E17" s="120">
        <v>88258.933036755538</v>
      </c>
      <c r="F17" s="120">
        <v>90433.321541531041</v>
      </c>
      <c r="G17" s="120">
        <v>107122.47494663656</v>
      </c>
      <c r="H17" s="161">
        <v>79647</v>
      </c>
      <c r="I17" s="161">
        <v>94733</v>
      </c>
      <c r="J17" s="161">
        <v>119955.01867311304</v>
      </c>
      <c r="K17" s="161">
        <v>104542.18667945966</v>
      </c>
      <c r="L17" s="161">
        <v>151928.74186127647</v>
      </c>
      <c r="M17" s="161">
        <v>167620.7019353052</v>
      </c>
      <c r="N17" s="161">
        <v>172141.5318543571</v>
      </c>
      <c r="O17" s="120">
        <v>176419.56557251042</v>
      </c>
      <c r="P17" s="161">
        <v>226985.60441124861</v>
      </c>
      <c r="Q17" s="161">
        <v>190426.92383214852</v>
      </c>
      <c r="R17" s="161">
        <v>134689.92024829681</v>
      </c>
      <c r="S17" s="120">
        <v>138953.11470424713</v>
      </c>
      <c r="T17" s="161">
        <v>180646.59403926923</v>
      </c>
      <c r="W17" s="4"/>
    </row>
    <row r="18" spans="3:23" x14ac:dyDescent="0.25">
      <c r="C18" s="84" t="s">
        <v>237</v>
      </c>
      <c r="D18" s="122">
        <v>15927431.228832578</v>
      </c>
      <c r="E18" s="122">
        <v>15940679.933036756</v>
      </c>
      <c r="F18" s="122">
        <v>15937475.120243719</v>
      </c>
      <c r="G18" s="122">
        <v>15932857.874946637</v>
      </c>
      <c r="H18" s="162">
        <v>15887185.257798169</v>
      </c>
      <c r="I18" s="162">
        <v>15873141.42270611</v>
      </c>
      <c r="J18" s="162">
        <v>15861765.932226464</v>
      </c>
      <c r="K18" s="162">
        <v>15573903.479967549</v>
      </c>
      <c r="L18" s="162">
        <v>15476299.412895016</v>
      </c>
      <c r="M18" s="162">
        <v>15339334.773485875</v>
      </c>
      <c r="N18" s="162">
        <v>15366101.468330963</v>
      </c>
      <c r="O18" s="122">
        <v>15495388.022315891</v>
      </c>
      <c r="P18" s="162">
        <v>15392789.043497683</v>
      </c>
      <c r="Q18" s="162">
        <v>15353449.989392156</v>
      </c>
      <c r="R18" s="162">
        <v>15193862.907763153</v>
      </c>
      <c r="S18" s="122">
        <v>15172192.420232277</v>
      </c>
      <c r="T18" s="162">
        <v>15335883.458169024</v>
      </c>
      <c r="W18" s="4"/>
    </row>
    <row r="19" spans="3:23" x14ac:dyDescent="0.25">
      <c r="C19" s="176"/>
      <c r="D19" s="163"/>
      <c r="E19" s="163"/>
      <c r="F19" s="163"/>
      <c r="G19" s="163"/>
      <c r="H19" s="163"/>
      <c r="I19" s="163"/>
      <c r="J19" s="163"/>
      <c r="K19" s="163"/>
      <c r="L19" s="163"/>
      <c r="M19" s="163"/>
      <c r="N19" s="163"/>
      <c r="O19" s="163"/>
      <c r="P19" s="163"/>
      <c r="Q19" s="163"/>
      <c r="R19" s="163"/>
      <c r="S19" s="163"/>
      <c r="T19" s="163"/>
      <c r="W19" s="4"/>
    </row>
    <row r="20" spans="3:23" x14ac:dyDescent="0.25">
      <c r="C20" s="84" t="s">
        <v>37</v>
      </c>
      <c r="D20" s="163"/>
      <c r="E20" s="163"/>
      <c r="F20" s="163"/>
      <c r="G20" s="163"/>
      <c r="H20" s="163"/>
      <c r="I20" s="163"/>
      <c r="J20" s="163"/>
      <c r="K20" s="163"/>
      <c r="L20" s="163"/>
      <c r="M20" s="163"/>
      <c r="N20" s="163"/>
      <c r="O20" s="163"/>
      <c r="P20" s="163"/>
      <c r="Q20" s="163"/>
      <c r="R20" s="163"/>
      <c r="S20" s="163"/>
      <c r="T20" s="163"/>
      <c r="W20" s="4"/>
    </row>
    <row r="21" spans="3:23" x14ac:dyDescent="0.25">
      <c r="C21" s="174" t="s">
        <v>6</v>
      </c>
      <c r="D21" s="118">
        <v>205413</v>
      </c>
      <c r="E21" s="118">
        <v>221728</v>
      </c>
      <c r="F21" s="118">
        <v>222450.84518886139</v>
      </c>
      <c r="G21" s="118">
        <v>252086</v>
      </c>
      <c r="H21" s="160">
        <v>291660.79479637998</v>
      </c>
      <c r="I21" s="160">
        <v>328443.36030736502</v>
      </c>
      <c r="J21" s="160">
        <v>366636.83977217198</v>
      </c>
      <c r="K21" s="160">
        <v>342731.97118998837</v>
      </c>
      <c r="L21" s="160">
        <v>366522.77999227704</v>
      </c>
      <c r="M21" s="160">
        <v>353676.01261666301</v>
      </c>
      <c r="N21" s="160">
        <v>341017.36238008499</v>
      </c>
      <c r="O21" s="118">
        <v>296442.66326245811</v>
      </c>
      <c r="P21" s="160">
        <v>324918.86582686607</v>
      </c>
      <c r="Q21" s="160">
        <v>336115.52482732502</v>
      </c>
      <c r="R21" s="160">
        <v>353373.94967140403</v>
      </c>
      <c r="S21" s="118">
        <v>316233.04957401002</v>
      </c>
      <c r="T21" s="160">
        <v>336741.80838280701</v>
      </c>
      <c r="W21" s="4"/>
    </row>
    <row r="22" spans="3:23" x14ac:dyDescent="0.25">
      <c r="C22" s="174" t="s">
        <v>224</v>
      </c>
      <c r="D22" s="118">
        <v>178719.583751258</v>
      </c>
      <c r="E22" s="118">
        <v>193536.78734209406</v>
      </c>
      <c r="F22" s="118">
        <v>179126.90693718748</v>
      </c>
      <c r="G22" s="118">
        <v>166476.19670589975</v>
      </c>
      <c r="H22" s="160">
        <v>209908.80446733339</v>
      </c>
      <c r="I22" s="160">
        <v>240651.5614078755</v>
      </c>
      <c r="J22" s="160">
        <v>237205.60698742262</v>
      </c>
      <c r="K22" s="160">
        <v>246914.19846754803</v>
      </c>
      <c r="L22" s="160">
        <v>237363.15117102442</v>
      </c>
      <c r="M22" s="160">
        <v>233998.85083816614</v>
      </c>
      <c r="N22" s="160">
        <v>205727.44114856908</v>
      </c>
      <c r="O22" s="118">
        <v>225193.60446749112</v>
      </c>
      <c r="P22" s="160">
        <v>166210.14963010058</v>
      </c>
      <c r="Q22" s="160">
        <v>253836.7924715738</v>
      </c>
      <c r="R22" s="160">
        <v>300934.02529617888</v>
      </c>
      <c r="S22" s="118">
        <v>316340.17660323088</v>
      </c>
      <c r="T22" s="160">
        <v>282703.20220504294</v>
      </c>
      <c r="W22" s="4"/>
    </row>
    <row r="23" spans="3:23" x14ac:dyDescent="0.25">
      <c r="C23" s="174" t="s">
        <v>38</v>
      </c>
      <c r="D23" s="118">
        <v>15612</v>
      </c>
      <c r="E23" s="118">
        <v>12339</v>
      </c>
      <c r="F23" s="118">
        <v>19400.946194496701</v>
      </c>
      <c r="G23" s="118">
        <v>15896</v>
      </c>
      <c r="H23" s="160">
        <v>17082.320420055603</v>
      </c>
      <c r="I23" s="160">
        <v>13183.358216207</v>
      </c>
      <c r="J23" s="160">
        <v>20085.888362613699</v>
      </c>
      <c r="K23" s="160">
        <v>12433.912224519101</v>
      </c>
      <c r="L23" s="160">
        <v>10545.7046945649</v>
      </c>
      <c r="M23" s="160">
        <v>5014.2818048082199</v>
      </c>
      <c r="N23" s="160">
        <v>9888.3995382844805</v>
      </c>
      <c r="O23" s="118">
        <v>11071.1528494301</v>
      </c>
      <c r="P23" s="160">
        <v>12085.314208317799</v>
      </c>
      <c r="Q23" s="160">
        <v>13938.643010056101</v>
      </c>
      <c r="R23" s="160">
        <v>12331.1419049658</v>
      </c>
      <c r="S23" s="118">
        <v>24506.326706539701</v>
      </c>
      <c r="T23" s="160">
        <v>16591.034467912599</v>
      </c>
      <c r="W23" s="4"/>
    </row>
    <row r="24" spans="3:23" x14ac:dyDescent="0.25">
      <c r="C24" s="174" t="s">
        <v>4</v>
      </c>
      <c r="D24" s="118">
        <v>2181</v>
      </c>
      <c r="E24" s="118">
        <v>2099</v>
      </c>
      <c r="F24" s="118">
        <v>6828.45</v>
      </c>
      <c r="G24" s="118">
        <v>9651</v>
      </c>
      <c r="H24" s="160">
        <v>11386.653</v>
      </c>
      <c r="I24" s="160">
        <v>22598.519</v>
      </c>
      <c r="J24" s="160">
        <v>33629.837</v>
      </c>
      <c r="K24" s="160">
        <v>6243.9920000000002</v>
      </c>
      <c r="L24" s="160">
        <v>1094.163</v>
      </c>
      <c r="M24" s="160">
        <v>1727.2850000000001</v>
      </c>
      <c r="N24" s="160">
        <v>4560.567</v>
      </c>
      <c r="O24" s="118">
        <v>140.47999999999999</v>
      </c>
      <c r="P24" s="160">
        <v>2246.6590000000001</v>
      </c>
      <c r="Q24" s="160">
        <v>3112.9690000000001</v>
      </c>
      <c r="R24" s="160">
        <v>451.52300000000002</v>
      </c>
      <c r="S24" s="118">
        <v>21688.966</v>
      </c>
      <c r="T24" s="160">
        <v>1582.1170000000002</v>
      </c>
      <c r="W24" s="4"/>
    </row>
    <row r="25" spans="3:23" x14ac:dyDescent="0.25">
      <c r="C25" s="174" t="s">
        <v>225</v>
      </c>
      <c r="D25" s="118">
        <v>78254.996979999996</v>
      </c>
      <c r="E25" s="118">
        <v>66322.704029999994</v>
      </c>
      <c r="F25" s="118">
        <v>61064.562121233983</v>
      </c>
      <c r="G25" s="118">
        <v>47768.432699999998</v>
      </c>
      <c r="H25" s="160">
        <v>66350.837941420788</v>
      </c>
      <c r="I25" s="160">
        <v>48012.687077627801</v>
      </c>
      <c r="J25" s="160">
        <v>45609.651551450494</v>
      </c>
      <c r="K25" s="160">
        <v>68561.729950394365</v>
      </c>
      <c r="L25" s="160">
        <v>88765.963480899998</v>
      </c>
      <c r="M25" s="160">
        <v>89131.273567134005</v>
      </c>
      <c r="N25" s="160">
        <v>72350.135270414801</v>
      </c>
      <c r="O25" s="118">
        <v>68131.311443358689</v>
      </c>
      <c r="P25" s="160">
        <v>91188.069722368891</v>
      </c>
      <c r="Q25" s="160">
        <v>102015.01767734655</v>
      </c>
      <c r="R25" s="160">
        <v>94255.414050280262</v>
      </c>
      <c r="S25" s="118">
        <v>93999.732496631026</v>
      </c>
      <c r="T25" s="160">
        <v>119195.49269369741</v>
      </c>
      <c r="W25" s="4"/>
    </row>
    <row r="26" spans="3:23" x14ac:dyDescent="0.25">
      <c r="C26" s="174" t="s">
        <v>39</v>
      </c>
      <c r="D26" s="118">
        <v>18703</v>
      </c>
      <c r="E26" s="118">
        <v>39265</v>
      </c>
      <c r="F26" s="118">
        <v>34186.829066339378</v>
      </c>
      <c r="G26" s="118">
        <v>35288</v>
      </c>
      <c r="H26" s="160">
        <v>35416.685121618888</v>
      </c>
      <c r="I26" s="160">
        <v>34142.840349230995</v>
      </c>
      <c r="J26" s="160">
        <v>37891.85967525591</v>
      </c>
      <c r="K26" s="160">
        <v>42035.298918603192</v>
      </c>
      <c r="L26" s="160">
        <v>42712.364776033253</v>
      </c>
      <c r="M26" s="160">
        <v>50636.911857726904</v>
      </c>
      <c r="N26" s="160">
        <v>50739.260694988639</v>
      </c>
      <c r="O26" s="118">
        <v>75239.156692193006</v>
      </c>
      <c r="P26" s="160">
        <v>78807.453767174738</v>
      </c>
      <c r="Q26" s="160">
        <v>56519.6011577975</v>
      </c>
      <c r="R26" s="160">
        <v>61089.902919812193</v>
      </c>
      <c r="S26" s="118">
        <v>79310.921102635795</v>
      </c>
      <c r="T26" s="160">
        <v>104429.8245120894</v>
      </c>
      <c r="W26" s="4"/>
    </row>
    <row r="27" spans="3:23" ht="15.75" thickBot="1" x14ac:dyDescent="0.3">
      <c r="C27" s="175" t="s">
        <v>40</v>
      </c>
      <c r="D27" s="120">
        <v>60872</v>
      </c>
      <c r="E27" s="120">
        <v>56991</v>
      </c>
      <c r="F27" s="120">
        <v>29292.3584851593</v>
      </c>
      <c r="G27" s="120">
        <v>24360</v>
      </c>
      <c r="H27" s="161">
        <v>25341.840414655202</v>
      </c>
      <c r="I27" s="161">
        <v>45612.141093756305</v>
      </c>
      <c r="J27" s="161">
        <v>24015.1726816314</v>
      </c>
      <c r="K27" s="161">
        <v>43725.789712353901</v>
      </c>
      <c r="L27" s="161">
        <v>38752.324474362402</v>
      </c>
      <c r="M27" s="161">
        <v>34215.969319716402</v>
      </c>
      <c r="N27" s="161">
        <v>26071.195504138297</v>
      </c>
      <c r="O27" s="120">
        <v>21402.568781965503</v>
      </c>
      <c r="P27" s="161">
        <v>45330.155312712697</v>
      </c>
      <c r="Q27" s="161">
        <v>31261.420554229699</v>
      </c>
      <c r="R27" s="161">
        <v>21290.567260008902</v>
      </c>
      <c r="S27" s="120">
        <v>30136.4562713575</v>
      </c>
      <c r="T27" s="161">
        <v>28614.391560656</v>
      </c>
      <c r="W27" s="4"/>
    </row>
    <row r="28" spans="3:23" ht="15.75" thickBot="1" x14ac:dyDescent="0.3">
      <c r="C28" s="177" t="s">
        <v>238</v>
      </c>
      <c r="D28" s="165">
        <v>559755.58073125803</v>
      </c>
      <c r="E28" s="165">
        <v>592281.49137209402</v>
      </c>
      <c r="F28" s="165">
        <v>552350.89799327822</v>
      </c>
      <c r="G28" s="165">
        <v>551525.22940589976</v>
      </c>
      <c r="H28" s="166">
        <v>657147.93616146385</v>
      </c>
      <c r="I28" s="166">
        <v>732644.46745206264</v>
      </c>
      <c r="J28" s="166">
        <v>765074.85603054636</v>
      </c>
      <c r="K28" s="166">
        <v>762646.89246340701</v>
      </c>
      <c r="L28" s="166">
        <v>785756.451589162</v>
      </c>
      <c r="M28" s="166">
        <v>768400.58500421478</v>
      </c>
      <c r="N28" s="166">
        <v>710354.36153648025</v>
      </c>
      <c r="O28" s="165">
        <v>697620.9374968966</v>
      </c>
      <c r="P28" s="166">
        <v>720787.66746754071</v>
      </c>
      <c r="Q28" s="166">
        <v>796799.96869832871</v>
      </c>
      <c r="R28" s="166">
        <v>843726.52410265012</v>
      </c>
      <c r="S28" s="165">
        <v>882215.12875440484</v>
      </c>
      <c r="T28" s="166">
        <v>889857.87082220532</v>
      </c>
      <c r="W28" s="4"/>
    </row>
    <row r="29" spans="3:23" x14ac:dyDescent="0.25">
      <c r="C29" s="178" t="s">
        <v>241</v>
      </c>
      <c r="D29" s="130">
        <v>16487186.809563836</v>
      </c>
      <c r="E29" s="130">
        <v>16532961.424408849</v>
      </c>
      <c r="F29" s="130">
        <v>16489826.018236997</v>
      </c>
      <c r="G29" s="130">
        <v>16484382.104352536</v>
      </c>
      <c r="H29" s="167">
        <v>16544333.193959633</v>
      </c>
      <c r="I29" s="167">
        <v>16605785.890158173</v>
      </c>
      <c r="J29" s="167">
        <v>16626840.78825701</v>
      </c>
      <c r="K29" s="167">
        <v>16336550.372430958</v>
      </c>
      <c r="L29" s="167">
        <v>16262055.864484178</v>
      </c>
      <c r="M29" s="167">
        <v>16107735.358490089</v>
      </c>
      <c r="N29" s="167">
        <v>16076455.829867443</v>
      </c>
      <c r="O29" s="130">
        <v>16193008.959812788</v>
      </c>
      <c r="P29" s="167">
        <v>16113576.710965224</v>
      </c>
      <c r="Q29" s="167">
        <v>16150249.958090441</v>
      </c>
      <c r="R29" s="167">
        <v>16037589.431865804</v>
      </c>
      <c r="S29" s="130">
        <v>16054408.048986712</v>
      </c>
      <c r="T29" s="167">
        <v>16225741.328991231</v>
      </c>
      <c r="W29" s="4"/>
    </row>
    <row r="30" spans="3:23" ht="15.75" thickBot="1" x14ac:dyDescent="0.3">
      <c r="C30" s="6"/>
      <c r="D30" s="179"/>
      <c r="E30" s="179"/>
      <c r="F30" s="179"/>
      <c r="G30" s="179"/>
      <c r="H30" s="179"/>
      <c r="I30" s="179"/>
      <c r="J30" s="179"/>
      <c r="K30" s="179"/>
      <c r="L30" s="179"/>
      <c r="M30" s="179"/>
      <c r="N30" s="179"/>
      <c r="O30" s="156"/>
      <c r="P30" s="179"/>
      <c r="Q30" s="179"/>
      <c r="R30" s="179"/>
      <c r="S30" s="156"/>
      <c r="T30" s="179"/>
      <c r="W30" s="4"/>
    </row>
    <row r="31" spans="3:23" ht="15.75" thickTop="1" x14ac:dyDescent="0.25">
      <c r="C31" s="84" t="s">
        <v>41</v>
      </c>
      <c r="D31" s="163"/>
      <c r="E31" s="163"/>
      <c r="F31" s="163"/>
      <c r="G31" s="163"/>
      <c r="H31" s="163"/>
      <c r="I31" s="163"/>
      <c r="J31" s="163"/>
      <c r="K31" s="163"/>
      <c r="L31" s="163"/>
      <c r="M31" s="163"/>
      <c r="N31" s="163"/>
      <c r="O31" s="168"/>
      <c r="P31" s="163"/>
      <c r="Q31" s="163"/>
      <c r="R31" s="163"/>
      <c r="S31" s="168"/>
      <c r="T31" s="163"/>
      <c r="W31" s="4"/>
    </row>
    <row r="32" spans="3:23" x14ac:dyDescent="0.25">
      <c r="C32" s="84" t="s">
        <v>42</v>
      </c>
      <c r="D32" s="163"/>
      <c r="E32" s="163"/>
      <c r="F32" s="163"/>
      <c r="G32" s="163"/>
      <c r="H32" s="163"/>
      <c r="I32" s="163"/>
      <c r="J32" s="163"/>
      <c r="K32" s="163"/>
      <c r="L32" s="163"/>
      <c r="M32" s="163"/>
      <c r="N32" s="163"/>
      <c r="O32" s="149"/>
      <c r="P32" s="163"/>
      <c r="Q32" s="163"/>
      <c r="R32" s="163"/>
      <c r="S32" s="149"/>
      <c r="T32" s="163"/>
      <c r="W32" s="4"/>
    </row>
    <row r="33" spans="3:23" ht="15" customHeight="1" x14ac:dyDescent="0.25">
      <c r="C33" s="174" t="s">
        <v>43</v>
      </c>
      <c r="D33" s="160">
        <v>10</v>
      </c>
      <c r="E33" s="160">
        <v>10</v>
      </c>
      <c r="F33" s="160">
        <v>10</v>
      </c>
      <c r="G33" s="160">
        <v>359040</v>
      </c>
      <c r="H33" s="160">
        <v>359040</v>
      </c>
      <c r="I33" s="160">
        <v>359040</v>
      </c>
      <c r="J33" s="160">
        <v>359040</v>
      </c>
      <c r="K33" s="160">
        <v>359040</v>
      </c>
      <c r="L33" s="160">
        <v>359040</v>
      </c>
      <c r="M33" s="160">
        <v>359040</v>
      </c>
      <c r="N33" s="160">
        <v>359040</v>
      </c>
      <c r="O33" s="118">
        <v>359040</v>
      </c>
      <c r="P33" s="160">
        <v>359040</v>
      </c>
      <c r="Q33" s="160">
        <v>359040</v>
      </c>
      <c r="R33" s="160">
        <v>359040</v>
      </c>
      <c r="S33" s="118">
        <v>359040</v>
      </c>
      <c r="T33" s="160">
        <v>359040</v>
      </c>
      <c r="W33" s="4"/>
    </row>
    <row r="34" spans="3:23" x14ac:dyDescent="0.25">
      <c r="C34" s="174" t="s">
        <v>44</v>
      </c>
      <c r="D34" s="160">
        <v>8904664</v>
      </c>
      <c r="E34" s="160">
        <v>8904664</v>
      </c>
      <c r="F34" s="160">
        <v>8904664</v>
      </c>
      <c r="G34" s="160">
        <v>6816933</v>
      </c>
      <c r="H34" s="160">
        <v>6817188</v>
      </c>
      <c r="I34" s="160">
        <v>6817442</v>
      </c>
      <c r="J34" s="160">
        <v>6817696</v>
      </c>
      <c r="K34" s="160">
        <v>6817949</v>
      </c>
      <c r="L34" s="160">
        <v>6818600</v>
      </c>
      <c r="M34" s="160">
        <v>6818949</v>
      </c>
      <c r="N34" s="160">
        <v>6819324</v>
      </c>
      <c r="O34" s="118">
        <v>6819872</v>
      </c>
      <c r="P34" s="160">
        <v>6820336</v>
      </c>
      <c r="Q34" s="160">
        <v>6800150</v>
      </c>
      <c r="R34" s="160">
        <v>6800553</v>
      </c>
      <c r="S34" s="118">
        <v>6800974</v>
      </c>
      <c r="T34" s="160">
        <v>6801377</v>
      </c>
      <c r="W34" s="4"/>
    </row>
    <row r="35" spans="3:23" x14ac:dyDescent="0.25">
      <c r="C35" s="174" t="s">
        <v>45</v>
      </c>
      <c r="D35" s="160">
        <v>-15949</v>
      </c>
      <c r="E35" s="160">
        <v>-9946</v>
      </c>
      <c r="F35" s="160">
        <v>-11842</v>
      </c>
      <c r="G35" s="160">
        <v>-18177</v>
      </c>
      <c r="H35" s="160">
        <v>-17134</v>
      </c>
      <c r="I35" s="160">
        <v>-1716</v>
      </c>
      <c r="J35" s="160">
        <v>9341</v>
      </c>
      <c r="K35" s="160">
        <v>-239076</v>
      </c>
      <c r="L35" s="160">
        <v>-317802</v>
      </c>
      <c r="M35" s="160">
        <v>-432891</v>
      </c>
      <c r="N35" s="160">
        <v>-365970</v>
      </c>
      <c r="O35" s="118">
        <v>-286707</v>
      </c>
      <c r="P35" s="160">
        <v>-409441</v>
      </c>
      <c r="Q35" s="160">
        <v>-360205</v>
      </c>
      <c r="R35" s="160">
        <v>-371086</v>
      </c>
      <c r="S35" s="118">
        <v>-410950</v>
      </c>
      <c r="T35" s="160">
        <v>-255162</v>
      </c>
      <c r="W35" s="4"/>
    </row>
    <row r="36" spans="3:23" x14ac:dyDescent="0.25">
      <c r="C36" s="174" t="s">
        <v>46</v>
      </c>
      <c r="D36" s="160">
        <v>6785</v>
      </c>
      <c r="E36" s="160">
        <v>6340</v>
      </c>
      <c r="F36" s="160">
        <v>11015</v>
      </c>
      <c r="G36" s="160">
        <v>13846</v>
      </c>
      <c r="H36" s="160">
        <v>15152</v>
      </c>
      <c r="I36" s="160">
        <v>24126</v>
      </c>
      <c r="J36" s="160">
        <v>32602</v>
      </c>
      <c r="K36" s="160">
        <v>7031</v>
      </c>
      <c r="L36" s="160">
        <v>1159</v>
      </c>
      <c r="M36" s="160">
        <v>2586</v>
      </c>
      <c r="N36" s="160">
        <v>8585</v>
      </c>
      <c r="O36" s="118">
        <v>2945</v>
      </c>
      <c r="P36" s="160">
        <v>7507</v>
      </c>
      <c r="Q36" s="160">
        <v>8307</v>
      </c>
      <c r="R36" s="160">
        <v>2191</v>
      </c>
      <c r="S36" s="118">
        <v>13430</v>
      </c>
      <c r="T36" s="160">
        <v>5113</v>
      </c>
      <c r="W36" s="4"/>
    </row>
    <row r="37" spans="3:23" x14ac:dyDescent="0.25">
      <c r="C37" s="174" t="s">
        <v>73</v>
      </c>
      <c r="D37" s="160"/>
      <c r="E37" s="160">
        <v>0</v>
      </c>
      <c r="F37" s="160">
        <v>0</v>
      </c>
      <c r="G37" s="160">
        <v>0</v>
      </c>
      <c r="H37" s="160"/>
      <c r="I37" s="160"/>
      <c r="J37" s="160"/>
      <c r="K37" s="160">
        <v>0</v>
      </c>
      <c r="L37" s="160">
        <v>0</v>
      </c>
      <c r="M37" s="160">
        <v>0</v>
      </c>
      <c r="N37" s="160">
        <v>0</v>
      </c>
      <c r="O37" s="118">
        <v>0</v>
      </c>
      <c r="P37" s="160">
        <v>0</v>
      </c>
      <c r="Q37" s="160">
        <v>0</v>
      </c>
      <c r="R37" s="160">
        <v>0</v>
      </c>
      <c r="S37" s="118">
        <v>0</v>
      </c>
      <c r="T37" s="160">
        <v>0</v>
      </c>
      <c r="W37" s="4"/>
    </row>
    <row r="38" spans="3:23" x14ac:dyDescent="0.25">
      <c r="C38" s="174" t="s">
        <v>47</v>
      </c>
      <c r="D38" s="160">
        <v>-1737691</v>
      </c>
      <c r="E38" s="160">
        <v>-1770457</v>
      </c>
      <c r="F38" s="160">
        <v>-1853478</v>
      </c>
      <c r="G38" s="160">
        <v>-189180</v>
      </c>
      <c r="H38" s="160">
        <v>-203958</v>
      </c>
      <c r="I38" s="160">
        <v>-281676</v>
      </c>
      <c r="J38" s="160">
        <v>-324892</v>
      </c>
      <c r="K38" s="160">
        <v>-425129</v>
      </c>
      <c r="L38" s="160">
        <v>-486682</v>
      </c>
      <c r="M38" s="160">
        <v>-523972</v>
      </c>
      <c r="N38" s="160">
        <v>-579589</v>
      </c>
      <c r="O38" s="118">
        <v>-704498</v>
      </c>
      <c r="P38" s="160">
        <v>-723328</v>
      </c>
      <c r="Q38" s="160">
        <v>-786417</v>
      </c>
      <c r="R38" s="160">
        <v>-833615</v>
      </c>
      <c r="S38" s="118">
        <v>-889863</v>
      </c>
      <c r="T38" s="160">
        <v>-933211</v>
      </c>
      <c r="W38" s="4"/>
    </row>
    <row r="39" spans="3:23" ht="15.75" thickBot="1" x14ac:dyDescent="0.3">
      <c r="C39" s="175" t="s">
        <v>61</v>
      </c>
      <c r="D39" s="161"/>
      <c r="E39" s="161">
        <v>0</v>
      </c>
      <c r="F39" s="161">
        <v>0</v>
      </c>
      <c r="G39" s="161">
        <v>0</v>
      </c>
      <c r="H39" s="161">
        <v>0</v>
      </c>
      <c r="I39" s="161">
        <v>0</v>
      </c>
      <c r="J39" s="161">
        <v>0</v>
      </c>
      <c r="K39" s="161">
        <v>0</v>
      </c>
      <c r="L39" s="161">
        <v>0</v>
      </c>
      <c r="M39" s="161">
        <v>0</v>
      </c>
      <c r="N39" s="161">
        <v>0</v>
      </c>
      <c r="O39" s="120">
        <v>0</v>
      </c>
      <c r="P39" s="161">
        <v>0</v>
      </c>
      <c r="Q39" s="161">
        <v>0</v>
      </c>
      <c r="R39" s="161">
        <v>0</v>
      </c>
      <c r="S39" s="120">
        <v>0</v>
      </c>
      <c r="T39" s="161">
        <v>0</v>
      </c>
      <c r="W39" s="4"/>
    </row>
    <row r="40" spans="3:23" x14ac:dyDescent="0.25">
      <c r="C40" s="84" t="s">
        <v>48</v>
      </c>
      <c r="D40" s="162">
        <v>7157819</v>
      </c>
      <c r="E40" s="162">
        <v>7130611</v>
      </c>
      <c r="F40" s="162">
        <v>7050369</v>
      </c>
      <c r="G40" s="162">
        <v>6982462.4000000004</v>
      </c>
      <c r="H40" s="162">
        <v>6970288</v>
      </c>
      <c r="I40" s="162">
        <v>6917216</v>
      </c>
      <c r="J40" s="162">
        <v>6893787</v>
      </c>
      <c r="K40" s="162">
        <v>6519815.4819775317</v>
      </c>
      <c r="L40" s="162">
        <v>6374315</v>
      </c>
      <c r="M40" s="162">
        <v>6223712</v>
      </c>
      <c r="N40" s="162">
        <v>6241390</v>
      </c>
      <c r="O40" s="122">
        <v>6190651.8095634123</v>
      </c>
      <c r="P40" s="162">
        <v>6054114.0627346011</v>
      </c>
      <c r="Q40" s="162">
        <v>6020875.3704154287</v>
      </c>
      <c r="R40" s="162">
        <v>5957082.8800234031</v>
      </c>
      <c r="S40" s="122">
        <v>5872630.8522625156</v>
      </c>
      <c r="T40" s="162">
        <v>5977156.8946494423</v>
      </c>
      <c r="W40" s="4"/>
    </row>
    <row r="41" spans="3:23" x14ac:dyDescent="0.25">
      <c r="C41" s="176"/>
      <c r="D41" s="163"/>
      <c r="E41" s="163"/>
      <c r="F41" s="163"/>
      <c r="G41" s="163"/>
      <c r="H41" s="163"/>
      <c r="I41" s="163"/>
      <c r="J41" s="163"/>
      <c r="K41" s="163"/>
      <c r="L41" s="163"/>
      <c r="M41" s="163"/>
      <c r="N41" s="163"/>
      <c r="O41" s="170"/>
      <c r="P41" s="163"/>
      <c r="Q41" s="163"/>
      <c r="R41" s="163"/>
      <c r="S41" s="170"/>
      <c r="T41" s="163"/>
      <c r="W41" s="4"/>
    </row>
    <row r="42" spans="3:23" x14ac:dyDescent="0.25">
      <c r="C42" s="84" t="s">
        <v>49</v>
      </c>
      <c r="D42" s="163"/>
      <c r="E42" s="163"/>
      <c r="F42" s="163"/>
      <c r="G42" s="163"/>
      <c r="H42" s="163"/>
      <c r="I42" s="163"/>
      <c r="J42" s="163"/>
      <c r="K42" s="163"/>
      <c r="L42" s="163"/>
      <c r="M42" s="163"/>
      <c r="N42" s="163"/>
      <c r="O42" s="155"/>
      <c r="P42" s="163"/>
      <c r="Q42" s="163"/>
      <c r="R42" s="163"/>
      <c r="S42" s="155"/>
      <c r="T42" s="163"/>
      <c r="W42" s="4"/>
    </row>
    <row r="43" spans="3:23" x14ac:dyDescent="0.25">
      <c r="C43" s="174" t="s">
        <v>226</v>
      </c>
      <c r="D43" s="118">
        <v>6840585.4468167732</v>
      </c>
      <c r="E43" s="118">
        <v>6940397.2960222289</v>
      </c>
      <c r="F43" s="118">
        <v>6964455.9787012022</v>
      </c>
      <c r="G43" s="118">
        <v>7078341.0572480755</v>
      </c>
      <c r="H43" s="160">
        <v>7127147.2255470091</v>
      </c>
      <c r="I43" s="160">
        <v>7236464.9188676924</v>
      </c>
      <c r="J43" s="160">
        <v>7282378.1550645577</v>
      </c>
      <c r="K43" s="160">
        <v>7326900.5873643365</v>
      </c>
      <c r="L43" s="160">
        <v>7418854.0976320729</v>
      </c>
      <c r="M43" s="160">
        <v>7408803.6654840438</v>
      </c>
      <c r="N43" s="160">
        <v>7394048.5010476448</v>
      </c>
      <c r="O43" s="118">
        <v>7414205.3854160635</v>
      </c>
      <c r="P43" s="160">
        <v>7536702.2054983508</v>
      </c>
      <c r="Q43" s="160">
        <v>7542336.2190526668</v>
      </c>
      <c r="R43" s="160">
        <v>7520797.7978110667</v>
      </c>
      <c r="S43" s="118">
        <v>7579973.6245725257</v>
      </c>
      <c r="T43" s="160">
        <v>7687174.0813654913</v>
      </c>
      <c r="W43" s="4"/>
    </row>
    <row r="44" spans="3:23" x14ac:dyDescent="0.25">
      <c r="C44" s="174" t="s">
        <v>4</v>
      </c>
      <c r="D44" s="118">
        <v>36231</v>
      </c>
      <c r="E44" s="118">
        <v>36660</v>
      </c>
      <c r="F44" s="118">
        <v>32980.383000000002</v>
      </c>
      <c r="G44" s="118">
        <v>0</v>
      </c>
      <c r="H44" s="160">
        <v>0</v>
      </c>
      <c r="I44" s="160">
        <v>0</v>
      </c>
      <c r="J44" s="160">
        <v>0</v>
      </c>
      <c r="K44" s="160">
        <v>4592.5600000000004</v>
      </c>
      <c r="L44" s="160">
        <v>8246.8340000000007</v>
      </c>
      <c r="M44" s="160">
        <v>0</v>
      </c>
      <c r="N44" s="160">
        <v>0</v>
      </c>
      <c r="O44" s="118">
        <v>23697.667000000001</v>
      </c>
      <c r="P44" s="160">
        <v>10976.376</v>
      </c>
      <c r="Q44" s="160">
        <v>4306.201</v>
      </c>
      <c r="R44" s="160">
        <v>25536.383000000002</v>
      </c>
      <c r="S44" s="118">
        <v>24876.645</v>
      </c>
      <c r="T44" s="160">
        <v>23272.826000000001</v>
      </c>
      <c r="W44" s="4"/>
    </row>
    <row r="45" spans="3:23" x14ac:dyDescent="0.25">
      <c r="C45" s="174" t="s">
        <v>227</v>
      </c>
      <c r="D45" s="118">
        <v>86789.782015804754</v>
      </c>
      <c r="E45" s="118">
        <v>78724.637014526204</v>
      </c>
      <c r="F45" s="118">
        <v>67971.911178173192</v>
      </c>
      <c r="G45" s="118">
        <v>65418.417698560726</v>
      </c>
      <c r="H45" s="160">
        <v>50466.079507119153</v>
      </c>
      <c r="I45" s="160">
        <v>56154.014125525806</v>
      </c>
      <c r="J45" s="160">
        <v>57844.085988506573</v>
      </c>
      <c r="K45" s="160">
        <v>70859.200030249369</v>
      </c>
      <c r="L45" s="160">
        <v>82270.102209143675</v>
      </c>
      <c r="M45" s="160">
        <v>100541.90583705634</v>
      </c>
      <c r="N45" s="160">
        <v>114992.91973847523</v>
      </c>
      <c r="O45" s="118">
        <v>127185.1369960692</v>
      </c>
      <c r="P45" s="160">
        <v>105654.89225368232</v>
      </c>
      <c r="Q45" s="160">
        <v>113821.58062103012</v>
      </c>
      <c r="R45" s="160">
        <v>124412.01641567794</v>
      </c>
      <c r="S45" s="118">
        <v>137032.01273781038</v>
      </c>
      <c r="T45" s="160">
        <v>110325.22553376935</v>
      </c>
      <c r="W45" s="4"/>
    </row>
    <row r="46" spans="3:23" x14ac:dyDescent="0.25">
      <c r="C46" s="174" t="s">
        <v>50</v>
      </c>
      <c r="D46" s="118">
        <v>1376097</v>
      </c>
      <c r="E46" s="118">
        <v>1362202</v>
      </c>
      <c r="F46" s="118">
        <v>1355593.3910179001</v>
      </c>
      <c r="G46" s="118">
        <v>1306694</v>
      </c>
      <c r="H46" s="160">
        <v>1287439</v>
      </c>
      <c r="I46" s="160">
        <v>1279728.8745466499</v>
      </c>
      <c r="J46" s="160">
        <v>1272845.3115932201</v>
      </c>
      <c r="K46" s="160">
        <v>1249485.8821947998</v>
      </c>
      <c r="L46" s="160">
        <v>1197682.4797047901</v>
      </c>
      <c r="M46" s="160">
        <v>1166313.6458888398</v>
      </c>
      <c r="N46" s="160">
        <v>1135458.4177959398</v>
      </c>
      <c r="O46" s="160">
        <v>1178357.0379025601</v>
      </c>
      <c r="P46" s="160">
        <v>1154446.21943256</v>
      </c>
      <c r="Q46" s="160">
        <v>1141806.12470772</v>
      </c>
      <c r="R46" s="160">
        <v>1088958.08147868</v>
      </c>
      <c r="S46" s="160">
        <v>1083250.4234963902</v>
      </c>
      <c r="T46" s="160">
        <v>1071386.50798638</v>
      </c>
      <c r="W46" s="4"/>
    </row>
    <row r="47" spans="3:23" ht="15.75" thickBot="1" x14ac:dyDescent="0.3">
      <c r="C47" s="175" t="s">
        <v>51</v>
      </c>
      <c r="D47" s="120">
        <v>53229</v>
      </c>
      <c r="E47" s="120">
        <v>52694</v>
      </c>
      <c r="F47" s="120">
        <v>51564.445</v>
      </c>
      <c r="G47" s="120">
        <v>22437</v>
      </c>
      <c r="H47" s="161">
        <v>20038.076000000001</v>
      </c>
      <c r="I47" s="161">
        <v>18625.68</v>
      </c>
      <c r="J47" s="161">
        <v>17645.724999999999</v>
      </c>
      <c r="K47" s="161">
        <v>16814.912</v>
      </c>
      <c r="L47" s="161">
        <v>16343.892</v>
      </c>
      <c r="M47" s="161">
        <v>15980.325999999999</v>
      </c>
      <c r="N47" s="161">
        <v>21647.826000000001</v>
      </c>
      <c r="O47" s="120">
        <v>34780.364000000001</v>
      </c>
      <c r="P47" s="161">
        <v>36673.191796095402</v>
      </c>
      <c r="Q47" s="161">
        <v>29649.749</v>
      </c>
      <c r="R47" s="161">
        <v>42308.684187095096</v>
      </c>
      <c r="S47" s="120">
        <v>42099.6102348684</v>
      </c>
      <c r="T47" s="161">
        <v>40280.666102964497</v>
      </c>
      <c r="W47" s="4"/>
    </row>
    <row r="48" spans="3:23" x14ac:dyDescent="0.25">
      <c r="C48" s="84" t="s">
        <v>240</v>
      </c>
      <c r="D48" s="122">
        <v>8392932.2288325783</v>
      </c>
      <c r="E48" s="122">
        <v>8470677.9330367558</v>
      </c>
      <c r="F48" s="122">
        <v>8472566.1088972781</v>
      </c>
      <c r="G48" s="122">
        <v>8472890.4749466367</v>
      </c>
      <c r="H48" s="162">
        <v>8485090.3810541295</v>
      </c>
      <c r="I48" s="162">
        <v>8590973.4875398669</v>
      </c>
      <c r="J48" s="162">
        <v>8630712.2776462827</v>
      </c>
      <c r="K48" s="162">
        <v>8668653.1415893864</v>
      </c>
      <c r="L48" s="162">
        <v>8723397.4055460077</v>
      </c>
      <c r="M48" s="162">
        <v>8691639.5432099383</v>
      </c>
      <c r="N48" s="162">
        <v>8666147.6645820588</v>
      </c>
      <c r="O48" s="122">
        <v>8778225.5913146939</v>
      </c>
      <c r="P48" s="162">
        <v>8844453.8849806897</v>
      </c>
      <c r="Q48" s="162">
        <v>8831919.8743814118</v>
      </c>
      <c r="R48" s="162">
        <v>8802012.9628925193</v>
      </c>
      <c r="S48" s="122">
        <v>8867232.8160415944</v>
      </c>
      <c r="T48" s="162">
        <v>8932439.3069886044</v>
      </c>
      <c r="W48" s="4"/>
    </row>
    <row r="49" spans="3:23" x14ac:dyDescent="0.25">
      <c r="C49" s="176"/>
      <c r="D49" s="155"/>
      <c r="E49" s="155"/>
      <c r="F49" s="155"/>
      <c r="G49" s="155"/>
      <c r="H49" s="163"/>
      <c r="I49" s="163"/>
      <c r="J49" s="163"/>
      <c r="K49" s="163"/>
      <c r="L49" s="163"/>
      <c r="M49" s="163"/>
      <c r="N49" s="163"/>
      <c r="O49" s="163"/>
      <c r="P49" s="163"/>
      <c r="Q49" s="163"/>
      <c r="R49" s="163"/>
      <c r="S49" s="163"/>
      <c r="T49" s="163"/>
      <c r="W49" s="4"/>
    </row>
    <row r="50" spans="3:23" x14ac:dyDescent="0.25">
      <c r="C50" s="84" t="s">
        <v>52</v>
      </c>
      <c r="D50" s="155"/>
      <c r="E50" s="155"/>
      <c r="F50" s="155"/>
      <c r="G50" s="155"/>
      <c r="H50" s="163"/>
      <c r="I50" s="163"/>
      <c r="J50" s="163"/>
      <c r="K50" s="163"/>
      <c r="L50" s="163"/>
      <c r="M50" s="163"/>
      <c r="N50" s="163"/>
      <c r="O50" s="163"/>
      <c r="P50" s="163"/>
      <c r="Q50" s="163"/>
      <c r="R50" s="163"/>
      <c r="S50" s="163"/>
      <c r="T50" s="163"/>
      <c r="W50" s="4"/>
    </row>
    <row r="51" spans="3:23" x14ac:dyDescent="0.25">
      <c r="C51" s="174" t="s">
        <v>53</v>
      </c>
      <c r="D51" s="118">
        <v>158366</v>
      </c>
      <c r="E51" s="118">
        <v>141021</v>
      </c>
      <c r="F51" s="118">
        <v>129628.986368674</v>
      </c>
      <c r="G51" s="118">
        <v>190682</v>
      </c>
      <c r="H51" s="160">
        <v>177559.33252995397</v>
      </c>
      <c r="I51" s="160">
        <v>177059.43055352199</v>
      </c>
      <c r="J51" s="160">
        <v>173608.22475722502</v>
      </c>
      <c r="K51" s="160">
        <v>188663.77487108498</v>
      </c>
      <c r="L51" s="160">
        <v>166430.43442267503</v>
      </c>
      <c r="M51" s="160">
        <v>170400.19588858899</v>
      </c>
      <c r="N51" s="160">
        <v>149714.08446156999</v>
      </c>
      <c r="O51" s="118">
        <v>171164.11906751702</v>
      </c>
      <c r="P51" s="160">
        <v>166410.690318326</v>
      </c>
      <c r="Q51" s="160">
        <v>175531.93982932903</v>
      </c>
      <c r="R51" s="160">
        <v>166912.747587878</v>
      </c>
      <c r="S51" s="118">
        <v>176007.50659218201</v>
      </c>
      <c r="T51" s="160">
        <v>192816.70735269002</v>
      </c>
      <c r="W51" s="4"/>
    </row>
    <row r="52" spans="3:23" x14ac:dyDescent="0.25">
      <c r="C52" s="174" t="s">
        <v>54</v>
      </c>
      <c r="D52" s="118">
        <v>48951</v>
      </c>
      <c r="E52" s="118">
        <v>45816</v>
      </c>
      <c r="F52" s="118">
        <v>89482.872572274107</v>
      </c>
      <c r="G52" s="118">
        <v>85203</v>
      </c>
      <c r="H52" s="160">
        <v>98140.012495856994</v>
      </c>
      <c r="I52" s="160">
        <v>96011.211558988201</v>
      </c>
      <c r="J52" s="160">
        <v>114771.398225967</v>
      </c>
      <c r="K52" s="160">
        <v>79776.831400584502</v>
      </c>
      <c r="L52" s="160">
        <v>97179.26509094199</v>
      </c>
      <c r="M52" s="160">
        <v>91250.6527597604</v>
      </c>
      <c r="N52" s="160">
        <v>101693.71831642701</v>
      </c>
      <c r="O52" s="118">
        <v>87565.473159394911</v>
      </c>
      <c r="P52" s="160">
        <v>111108.59197382601</v>
      </c>
      <c r="Q52" s="160">
        <v>112713.576828613</v>
      </c>
      <c r="R52" s="160">
        <v>121395.00061541201</v>
      </c>
      <c r="S52" s="160">
        <v>104181.197316387</v>
      </c>
      <c r="T52" s="160">
        <v>111835.13047510899</v>
      </c>
      <c r="W52" s="4"/>
    </row>
    <row r="53" spans="3:23" x14ac:dyDescent="0.25">
      <c r="C53" s="174" t="s">
        <v>228</v>
      </c>
      <c r="D53" s="118">
        <v>137262.19124549802</v>
      </c>
      <c r="E53" s="118">
        <v>168519.065509304</v>
      </c>
      <c r="F53" s="118">
        <v>153132.07680318531</v>
      </c>
      <c r="G53" s="118">
        <v>190738.81964049424</v>
      </c>
      <c r="H53" s="160">
        <v>198558.23785095318</v>
      </c>
      <c r="I53" s="160">
        <v>225286.11460170124</v>
      </c>
      <c r="J53" s="160">
        <v>222116.96113611315</v>
      </c>
      <c r="K53" s="160">
        <v>297042.71754802985</v>
      </c>
      <c r="L53" s="160">
        <v>304282.29768541583</v>
      </c>
      <c r="M53" s="160">
        <v>323385.03146552248</v>
      </c>
      <c r="N53" s="160">
        <v>295679.86599611724</v>
      </c>
      <c r="O53" s="118">
        <v>337695.34866405191</v>
      </c>
      <c r="P53" s="160">
        <v>236364.65757063206</v>
      </c>
      <c r="Q53" s="160">
        <v>304299.02513572969</v>
      </c>
      <c r="R53" s="160">
        <v>319013.45010429004</v>
      </c>
      <c r="S53" s="118">
        <v>357516.81063798047</v>
      </c>
      <c r="T53" s="160">
        <v>294283.37058005726</v>
      </c>
      <c r="W53" s="4"/>
    </row>
    <row r="54" spans="3:23" x14ac:dyDescent="0.25">
      <c r="C54" s="174" t="s">
        <v>4</v>
      </c>
      <c r="D54" s="118">
        <v>2317</v>
      </c>
      <c r="E54" s="118">
        <v>3613</v>
      </c>
      <c r="F54" s="118">
        <v>43.313000000000002</v>
      </c>
      <c r="G54" s="118">
        <v>30853</v>
      </c>
      <c r="H54" s="160">
        <v>21393.584999999999</v>
      </c>
      <c r="I54" s="160">
        <v>6782.5429999999997</v>
      </c>
      <c r="J54" s="160">
        <v>265.33499999999998</v>
      </c>
      <c r="K54" s="160">
        <v>5175.3440000000001</v>
      </c>
      <c r="L54" s="160">
        <v>7432.0290000000005</v>
      </c>
      <c r="M54" s="160">
        <v>6268</v>
      </c>
      <c r="N54" s="160">
        <v>1562</v>
      </c>
      <c r="O54" s="118">
        <v>4235.1879999999992</v>
      </c>
      <c r="P54" s="160">
        <v>604</v>
      </c>
      <c r="Q54" s="160">
        <v>566.12</v>
      </c>
      <c r="R54" s="160">
        <v>5043.1730000000007</v>
      </c>
      <c r="S54" s="118">
        <v>29.5</v>
      </c>
      <c r="T54" s="160">
        <v>5220.8359999999993</v>
      </c>
      <c r="W54" s="4"/>
    </row>
    <row r="55" spans="3:23" x14ac:dyDescent="0.25">
      <c r="C55" s="174" t="s">
        <v>229</v>
      </c>
      <c r="D55" s="118">
        <v>539420.38948576001</v>
      </c>
      <c r="E55" s="118">
        <v>529336.42586279009</v>
      </c>
      <c r="F55" s="118">
        <v>508552.58135337371</v>
      </c>
      <c r="G55" s="118">
        <v>492537.80976540549</v>
      </c>
      <c r="H55" s="160">
        <v>530104.95865359227</v>
      </c>
      <c r="I55" s="160">
        <v>535711.90998448723</v>
      </c>
      <c r="J55" s="160">
        <v>529790.12453348248</v>
      </c>
      <c r="K55" s="160">
        <v>516906.85701751959</v>
      </c>
      <c r="L55" s="160">
        <v>520507.53565767163</v>
      </c>
      <c r="M55" s="160">
        <v>523716.58263167756</v>
      </c>
      <c r="N55" s="160">
        <v>543456.81974411779</v>
      </c>
      <c r="O55" s="118">
        <v>546676.06843069545</v>
      </c>
      <c r="P55" s="160">
        <v>608238.79960181576</v>
      </c>
      <c r="Q55" s="160">
        <v>610057.71743814647</v>
      </c>
      <c r="R55" s="160">
        <v>587831.49764222954</v>
      </c>
      <c r="S55" s="160">
        <v>576754.16465268354</v>
      </c>
      <c r="T55" s="160">
        <v>617305.66443727119</v>
      </c>
      <c r="W55" s="4"/>
    </row>
    <row r="56" spans="3:23" ht="15.75" thickBot="1" x14ac:dyDescent="0.3">
      <c r="C56" s="175" t="s">
        <v>55</v>
      </c>
      <c r="D56" s="120">
        <v>50119</v>
      </c>
      <c r="E56" s="120">
        <v>43367</v>
      </c>
      <c r="F56" s="120">
        <v>47050.840038943403</v>
      </c>
      <c r="G56" s="120">
        <v>39015</v>
      </c>
      <c r="H56" s="161">
        <v>63197.162597129303</v>
      </c>
      <c r="I56" s="161">
        <v>56744.650021706904</v>
      </c>
      <c r="J56" s="161">
        <v>61790.986967091201</v>
      </c>
      <c r="K56" s="161">
        <v>60517.156830259308</v>
      </c>
      <c r="L56" s="161">
        <v>68512</v>
      </c>
      <c r="M56" s="161">
        <v>77364.209219501412</v>
      </c>
      <c r="N56" s="161">
        <v>76811.223574367803</v>
      </c>
      <c r="O56" s="120">
        <v>76795.230128578201</v>
      </c>
      <c r="P56" s="161">
        <v>92282.92442179611</v>
      </c>
      <c r="Q56" s="161">
        <v>94286.661570730401</v>
      </c>
      <c r="R56" s="161">
        <v>78297.785581573291</v>
      </c>
      <c r="S56" s="120">
        <v>100055.00572628531</v>
      </c>
      <c r="T56" s="161">
        <v>94683.424368228501</v>
      </c>
      <c r="W56" s="4"/>
    </row>
    <row r="57" spans="3:23" ht="15.75" thickBot="1" x14ac:dyDescent="0.3">
      <c r="C57" s="177" t="s">
        <v>239</v>
      </c>
      <c r="D57" s="165">
        <v>936435.58073125803</v>
      </c>
      <c r="E57" s="165">
        <v>931672.49137209402</v>
      </c>
      <c r="F57" s="165">
        <v>927890.67013645056</v>
      </c>
      <c r="G57" s="165">
        <v>1029029.6294058998</v>
      </c>
      <c r="H57" s="166">
        <v>1088953.2891274858</v>
      </c>
      <c r="I57" s="166">
        <v>1097595.8597204057</v>
      </c>
      <c r="J57" s="166">
        <v>1102343.0306198788</v>
      </c>
      <c r="K57" s="166">
        <v>1148082.6816674783</v>
      </c>
      <c r="L57" s="166">
        <v>1164343.1714205008</v>
      </c>
      <c r="M57" s="166">
        <v>1192384.671965051</v>
      </c>
      <c r="N57" s="166">
        <v>1168918.7120925998</v>
      </c>
      <c r="O57" s="165">
        <v>1224131.9274502376</v>
      </c>
      <c r="P57" s="166">
        <v>1215008.663886396</v>
      </c>
      <c r="Q57" s="166">
        <v>1297455.0408025489</v>
      </c>
      <c r="R57" s="166">
        <v>1278493.654531383</v>
      </c>
      <c r="S57" s="165">
        <v>1314544.1849255185</v>
      </c>
      <c r="T57" s="166">
        <v>1316144.1332133559</v>
      </c>
      <c r="W57" s="4"/>
    </row>
    <row r="58" spans="3:23" ht="15.75" thickBot="1" x14ac:dyDescent="0.3">
      <c r="C58" s="177" t="s">
        <v>242</v>
      </c>
      <c r="D58" s="165">
        <v>9329367.8095638361</v>
      </c>
      <c r="E58" s="165">
        <v>9402350.4244088493</v>
      </c>
      <c r="F58" s="165">
        <v>9400456.7790337279</v>
      </c>
      <c r="G58" s="165">
        <v>9501920.1043525357</v>
      </c>
      <c r="H58" s="166">
        <v>9574043.6701816153</v>
      </c>
      <c r="I58" s="166">
        <v>9688569.347260274</v>
      </c>
      <c r="J58" s="166">
        <v>9733055.308266161</v>
      </c>
      <c r="K58" s="166">
        <v>9816735.823256867</v>
      </c>
      <c r="L58" s="166">
        <v>9887740.5769665092</v>
      </c>
      <c r="M58" s="166">
        <v>9884024.2151749879</v>
      </c>
      <c r="N58" s="166">
        <v>9835066.3766746596</v>
      </c>
      <c r="O58" s="165">
        <v>10002357.018764932</v>
      </c>
      <c r="P58" s="166">
        <v>10059462.548867084</v>
      </c>
      <c r="Q58" s="166">
        <v>10129374.91518396</v>
      </c>
      <c r="R58" s="166">
        <v>10080506.617423903</v>
      </c>
      <c r="S58" s="165">
        <v>10181777.000967113</v>
      </c>
      <c r="T58" s="166">
        <v>10248584.440201961</v>
      </c>
      <c r="W58" s="4"/>
    </row>
    <row r="59" spans="3:23" x14ac:dyDescent="0.25">
      <c r="C59" s="178" t="s">
        <v>243</v>
      </c>
      <c r="D59" s="130">
        <v>16487186.809563836</v>
      </c>
      <c r="E59" s="130">
        <v>16532961.424408849</v>
      </c>
      <c r="F59" s="130">
        <v>16489825.98421235</v>
      </c>
      <c r="G59" s="130">
        <v>16484382.004352536</v>
      </c>
      <c r="H59" s="167">
        <v>16544333.170181615</v>
      </c>
      <c r="I59" s="167">
        <v>16605785.847260274</v>
      </c>
      <c r="J59" s="167">
        <v>16626840.78825701</v>
      </c>
      <c r="K59" s="167">
        <v>16336550.305234399</v>
      </c>
      <c r="L59" s="167">
        <v>16262055.968535418</v>
      </c>
      <c r="M59" s="167">
        <v>16107735.298693748</v>
      </c>
      <c r="N59" s="167">
        <v>16076456.08894931</v>
      </c>
      <c r="O59" s="130">
        <v>16193009.328328343</v>
      </c>
      <c r="P59" s="167">
        <v>16113576.611601688</v>
      </c>
      <c r="Q59" s="167">
        <v>16150250.285599388</v>
      </c>
      <c r="R59" s="167">
        <v>16037589.497447306</v>
      </c>
      <c r="S59" s="130">
        <v>16054407.853229629</v>
      </c>
      <c r="T59" s="167">
        <v>16225741.334851403</v>
      </c>
      <c r="W59" s="4"/>
    </row>
    <row r="60" spans="3:23" x14ac:dyDescent="0.25">
      <c r="D60" s="156"/>
      <c r="E60" s="156"/>
      <c r="F60" s="156"/>
      <c r="G60" s="156"/>
      <c r="H60" s="156"/>
      <c r="I60" s="156"/>
      <c r="J60" s="156"/>
      <c r="K60" s="156"/>
      <c r="L60" s="156"/>
      <c r="M60" s="156"/>
      <c r="N60" s="156"/>
      <c r="O60" s="156"/>
      <c r="P60" s="156"/>
      <c r="Q60" s="156"/>
      <c r="R60" s="156"/>
      <c r="S60" s="156"/>
      <c r="T60" s="156"/>
      <c r="W60" s="4"/>
    </row>
    <row r="61" spans="3:23" x14ac:dyDescent="0.25">
      <c r="C61" s="186" t="s">
        <v>276</v>
      </c>
      <c r="D61" s="122"/>
      <c r="E61" s="122"/>
      <c r="F61" s="122"/>
      <c r="G61" s="122"/>
      <c r="H61" s="122"/>
      <c r="I61" s="122"/>
      <c r="J61" s="122"/>
      <c r="K61" s="122"/>
      <c r="L61" s="122"/>
      <c r="M61" s="122"/>
      <c r="N61" s="122"/>
      <c r="O61" s="122"/>
      <c r="P61" s="162"/>
      <c r="Q61" s="162"/>
      <c r="W61" s="4"/>
    </row>
    <row r="62" spans="3:23" x14ac:dyDescent="0.25">
      <c r="C62" s="125" t="s">
        <v>277</v>
      </c>
      <c r="D62" s="195">
        <v>1818</v>
      </c>
      <c r="E62" s="195">
        <v>410</v>
      </c>
      <c r="F62" s="195">
        <v>6086</v>
      </c>
      <c r="G62" s="195">
        <v>9651</v>
      </c>
      <c r="H62" s="195">
        <v>11387</v>
      </c>
      <c r="I62" s="195">
        <v>22599</v>
      </c>
      <c r="J62" s="195">
        <v>33273</v>
      </c>
      <c r="K62" s="195">
        <v>6244</v>
      </c>
      <c r="L62" s="195">
        <v>1094</v>
      </c>
      <c r="M62" s="195">
        <v>1727</v>
      </c>
      <c r="N62" s="195">
        <v>4558</v>
      </c>
      <c r="O62" s="195">
        <v>137</v>
      </c>
      <c r="P62" s="195">
        <v>2222</v>
      </c>
      <c r="Q62" s="195">
        <v>3105</v>
      </c>
      <c r="R62" s="195">
        <v>0</v>
      </c>
      <c r="S62" s="195">
        <v>9127</v>
      </c>
      <c r="T62" s="195">
        <v>1577</v>
      </c>
      <c r="W62" s="4"/>
    </row>
    <row r="63" spans="3:23" x14ac:dyDescent="0.25">
      <c r="C63" s="125" t="s">
        <v>278</v>
      </c>
      <c r="D63" s="195">
        <v>363</v>
      </c>
      <c r="E63" s="195">
        <v>1689</v>
      </c>
      <c r="F63" s="195">
        <v>742</v>
      </c>
      <c r="G63" s="195">
        <v>0</v>
      </c>
      <c r="H63" s="195">
        <v>0</v>
      </c>
      <c r="I63" s="195">
        <v>0</v>
      </c>
      <c r="J63" s="195">
        <v>0</v>
      </c>
      <c r="K63" s="195">
        <v>0</v>
      </c>
      <c r="L63" s="195">
        <v>0</v>
      </c>
      <c r="M63" s="195">
        <v>0</v>
      </c>
      <c r="N63" s="195">
        <v>3</v>
      </c>
      <c r="O63" s="195">
        <v>4</v>
      </c>
      <c r="P63" s="195">
        <v>25</v>
      </c>
      <c r="Q63" s="195">
        <v>8</v>
      </c>
      <c r="R63" s="195">
        <v>452</v>
      </c>
      <c r="S63" s="195">
        <v>0</v>
      </c>
      <c r="T63" s="195">
        <v>6</v>
      </c>
      <c r="W63" s="4"/>
    </row>
    <row r="64" spans="3:23" x14ac:dyDescent="0.25">
      <c r="C64" s="125" t="s">
        <v>279</v>
      </c>
      <c r="D64" s="195">
        <v>0</v>
      </c>
      <c r="E64" s="195">
        <v>0</v>
      </c>
      <c r="F64" s="195">
        <v>0</v>
      </c>
      <c r="G64" s="195">
        <v>0</v>
      </c>
      <c r="H64" s="195">
        <v>0</v>
      </c>
      <c r="I64" s="195">
        <v>0</v>
      </c>
      <c r="J64" s="195">
        <v>0</v>
      </c>
      <c r="K64" s="195">
        <v>1363</v>
      </c>
      <c r="L64" s="195">
        <v>5733</v>
      </c>
      <c r="M64" s="195">
        <v>18981</v>
      </c>
      <c r="N64" s="195">
        <v>12191</v>
      </c>
      <c r="O64" s="195">
        <v>1717</v>
      </c>
      <c r="P64" s="195">
        <v>12744</v>
      </c>
      <c r="Q64" s="195">
        <v>9153</v>
      </c>
      <c r="R64" s="195">
        <v>8151</v>
      </c>
      <c r="S64" s="195">
        <v>12562</v>
      </c>
      <c r="T64" s="195">
        <v>0</v>
      </c>
      <c r="W64" s="4"/>
    </row>
    <row r="65" spans="3:24" x14ac:dyDescent="0.25">
      <c r="C65" s="125" t="s">
        <v>283</v>
      </c>
      <c r="D65" s="195">
        <v>0</v>
      </c>
      <c r="E65" s="195">
        <v>0</v>
      </c>
      <c r="F65" s="195">
        <v>0</v>
      </c>
      <c r="G65" s="195">
        <v>0</v>
      </c>
      <c r="H65" s="195">
        <v>0</v>
      </c>
      <c r="I65" s="195">
        <v>0</v>
      </c>
      <c r="J65" s="195">
        <v>357</v>
      </c>
      <c r="K65" s="195">
        <v>0</v>
      </c>
      <c r="L65" s="195">
        <v>0</v>
      </c>
      <c r="M65" s="195">
        <v>4313</v>
      </c>
      <c r="N65" s="195">
        <v>8086</v>
      </c>
      <c r="O65" s="195">
        <v>0</v>
      </c>
      <c r="P65" s="195">
        <v>0</v>
      </c>
      <c r="Q65" s="195">
        <v>0</v>
      </c>
      <c r="R65" s="195">
        <v>0</v>
      </c>
      <c r="S65" s="195">
        <v>0</v>
      </c>
      <c r="T65" s="195">
        <v>0</v>
      </c>
      <c r="W65" s="4"/>
    </row>
    <row r="66" spans="3:24" x14ac:dyDescent="0.25">
      <c r="C66" s="196" t="s">
        <v>281</v>
      </c>
      <c r="D66" s="197">
        <f t="shared" ref="D66" si="0">+SUM(D62:D65)</f>
        <v>2181</v>
      </c>
      <c r="E66" s="197">
        <f t="shared" ref="E66:G66" si="1">+SUM(E62:E65)</f>
        <v>2099</v>
      </c>
      <c r="F66" s="197">
        <f t="shared" si="1"/>
        <v>6828</v>
      </c>
      <c r="G66" s="197">
        <f t="shared" si="1"/>
        <v>9651</v>
      </c>
      <c r="H66" s="197">
        <f t="shared" ref="H66:T66" si="2">+SUM(H62:H65)</f>
        <v>11387</v>
      </c>
      <c r="I66" s="197">
        <f t="shared" si="2"/>
        <v>22599</v>
      </c>
      <c r="J66" s="197">
        <f t="shared" si="2"/>
        <v>33630</v>
      </c>
      <c r="K66" s="197">
        <f t="shared" si="2"/>
        <v>7607</v>
      </c>
      <c r="L66" s="197">
        <f t="shared" si="2"/>
        <v>6827</v>
      </c>
      <c r="M66" s="197">
        <f t="shared" si="2"/>
        <v>25021</v>
      </c>
      <c r="N66" s="197">
        <f t="shared" si="2"/>
        <v>24838</v>
      </c>
      <c r="O66" s="197">
        <f t="shared" si="2"/>
        <v>1858</v>
      </c>
      <c r="P66" s="197">
        <f t="shared" si="2"/>
        <v>14991</v>
      </c>
      <c r="Q66" s="197">
        <f t="shared" si="2"/>
        <v>12266</v>
      </c>
      <c r="R66" s="197">
        <f t="shared" si="2"/>
        <v>8603</v>
      </c>
      <c r="S66" s="197">
        <f t="shared" si="2"/>
        <v>21689</v>
      </c>
      <c r="T66" s="197">
        <f t="shared" si="2"/>
        <v>1583</v>
      </c>
      <c r="W66" s="4"/>
    </row>
    <row r="67" spans="3:24" x14ac:dyDescent="0.25">
      <c r="C67" s="125"/>
      <c r="D67" s="206"/>
      <c r="E67" s="206"/>
      <c r="F67" s="206"/>
      <c r="G67" s="206"/>
      <c r="H67" s="206"/>
      <c r="I67" s="206"/>
      <c r="J67" s="206"/>
      <c r="K67" s="206"/>
      <c r="L67" s="206"/>
      <c r="M67" s="206"/>
      <c r="N67" s="206"/>
      <c r="O67" s="206"/>
      <c r="P67" s="206"/>
      <c r="Q67" s="206"/>
      <c r="R67" s="206"/>
      <c r="S67" s="206"/>
      <c r="T67" s="206"/>
      <c r="W67" s="4"/>
    </row>
    <row r="68" spans="3:24" x14ac:dyDescent="0.25">
      <c r="C68" s="125" t="s">
        <v>277</v>
      </c>
      <c r="D68" s="195">
        <v>1059</v>
      </c>
      <c r="E68" s="195">
        <v>215</v>
      </c>
      <c r="F68" s="195">
        <v>43</v>
      </c>
      <c r="G68" s="195">
        <v>0</v>
      </c>
      <c r="H68" s="195">
        <v>0</v>
      </c>
      <c r="I68" s="195">
        <v>0</v>
      </c>
      <c r="J68" s="195">
        <v>0</v>
      </c>
      <c r="K68" s="195">
        <v>5175</v>
      </c>
      <c r="L68" s="195">
        <v>7421</v>
      </c>
      <c r="M68" s="195">
        <v>6256</v>
      </c>
      <c r="N68" s="195">
        <v>1532</v>
      </c>
      <c r="O68" s="195">
        <v>4214</v>
      </c>
      <c r="P68" s="195">
        <v>554</v>
      </c>
      <c r="Q68" s="195">
        <v>429</v>
      </c>
      <c r="R68" s="195">
        <v>5026</v>
      </c>
      <c r="S68" s="195">
        <v>0</v>
      </c>
      <c r="T68" s="195">
        <v>2924</v>
      </c>
      <c r="W68" s="4"/>
    </row>
    <row r="69" spans="3:24" x14ac:dyDescent="0.25">
      <c r="C69" s="125" t="s">
        <v>278</v>
      </c>
      <c r="D69" s="195">
        <v>1258</v>
      </c>
      <c r="E69" s="195">
        <v>3398</v>
      </c>
      <c r="F69" s="195">
        <v>0</v>
      </c>
      <c r="G69" s="195">
        <v>3479</v>
      </c>
      <c r="H69" s="195">
        <v>0</v>
      </c>
      <c r="I69" s="195">
        <v>0</v>
      </c>
      <c r="J69" s="195">
        <v>0</v>
      </c>
      <c r="K69" s="195">
        <v>0</v>
      </c>
      <c r="L69" s="195">
        <v>11</v>
      </c>
      <c r="M69" s="195">
        <v>12</v>
      </c>
      <c r="N69" s="195">
        <v>31</v>
      </c>
      <c r="O69" s="195">
        <v>21</v>
      </c>
      <c r="P69" s="195">
        <v>50</v>
      </c>
      <c r="Q69" s="195">
        <v>137</v>
      </c>
      <c r="R69" s="195">
        <v>17</v>
      </c>
      <c r="S69" s="195">
        <v>30</v>
      </c>
      <c r="T69" s="195">
        <v>129</v>
      </c>
    </row>
    <row r="70" spans="3:24" x14ac:dyDescent="0.25">
      <c r="C70" s="125" t="s">
        <v>279</v>
      </c>
      <c r="D70" s="195">
        <v>20467</v>
      </c>
      <c r="E70" s="195">
        <v>23654.252</v>
      </c>
      <c r="F70" s="195">
        <v>22255.864000000001</v>
      </c>
      <c r="G70" s="195">
        <v>18630</v>
      </c>
      <c r="H70" s="195">
        <v>16034</v>
      </c>
      <c r="I70" s="195">
        <v>4909</v>
      </c>
      <c r="J70" s="195">
        <v>265</v>
      </c>
      <c r="K70" s="195">
        <v>0</v>
      </c>
      <c r="L70" s="195">
        <v>8247</v>
      </c>
      <c r="M70" s="195">
        <v>0</v>
      </c>
      <c r="N70" s="195">
        <v>0</v>
      </c>
      <c r="O70" s="195">
        <v>0</v>
      </c>
      <c r="P70" s="195">
        <v>0</v>
      </c>
      <c r="Q70" s="195">
        <v>0</v>
      </c>
      <c r="R70" s="195">
        <v>0</v>
      </c>
      <c r="S70" s="195">
        <v>0</v>
      </c>
      <c r="T70" s="195">
        <v>2168</v>
      </c>
    </row>
    <row r="71" spans="3:24" x14ac:dyDescent="0.25">
      <c r="C71" s="125" t="s">
        <v>280</v>
      </c>
      <c r="D71" s="195">
        <v>15764</v>
      </c>
      <c r="E71" s="195">
        <v>13005.092000000001</v>
      </c>
      <c r="F71" s="195">
        <v>10724.635</v>
      </c>
      <c r="G71" s="195">
        <v>8744</v>
      </c>
      <c r="H71" s="195">
        <v>5360</v>
      </c>
      <c r="I71" s="195">
        <v>1874</v>
      </c>
      <c r="J71" s="195">
        <v>0</v>
      </c>
      <c r="K71" s="195">
        <v>4593</v>
      </c>
      <c r="L71" s="195">
        <v>0</v>
      </c>
      <c r="M71" s="195">
        <v>0</v>
      </c>
      <c r="N71" s="195">
        <v>0</v>
      </c>
      <c r="O71" s="195">
        <v>23698</v>
      </c>
      <c r="P71" s="195">
        <v>10976</v>
      </c>
      <c r="Q71" s="195">
        <v>4306</v>
      </c>
      <c r="R71" s="195">
        <v>25536</v>
      </c>
      <c r="S71" s="195">
        <v>24877</v>
      </c>
      <c r="T71" s="195">
        <v>23273</v>
      </c>
    </row>
    <row r="72" spans="3:24" x14ac:dyDescent="0.25">
      <c r="C72" s="125" t="s">
        <v>285</v>
      </c>
      <c r="D72" s="195">
        <v>0</v>
      </c>
      <c r="E72" s="195">
        <v>0</v>
      </c>
      <c r="F72" s="195">
        <v>0</v>
      </c>
      <c r="G72" s="195">
        <v>0</v>
      </c>
      <c r="H72" s="195">
        <v>0</v>
      </c>
      <c r="I72" s="195">
        <v>0</v>
      </c>
      <c r="J72" s="195">
        <v>0</v>
      </c>
      <c r="K72" s="195">
        <v>0</v>
      </c>
      <c r="L72" s="195">
        <v>0</v>
      </c>
      <c r="M72" s="195">
        <v>0</v>
      </c>
      <c r="N72" s="195">
        <v>0</v>
      </c>
      <c r="O72" s="195">
        <v>0</v>
      </c>
      <c r="P72" s="195">
        <v>0</v>
      </c>
      <c r="Q72" s="195">
        <v>0</v>
      </c>
      <c r="R72" s="195">
        <v>0</v>
      </c>
      <c r="S72" s="195">
        <v>0</v>
      </c>
      <c r="T72" s="195">
        <v>0</v>
      </c>
    </row>
    <row r="73" spans="3:24" x14ac:dyDescent="0.25">
      <c r="C73" s="196" t="s">
        <v>282</v>
      </c>
      <c r="D73" s="197">
        <f t="shared" ref="D73:T73" si="3">+SUM(D68:D72)</f>
        <v>38548</v>
      </c>
      <c r="E73" s="197">
        <f t="shared" si="3"/>
        <v>40272.343999999997</v>
      </c>
      <c r="F73" s="197">
        <f t="shared" si="3"/>
        <v>33023.499000000003</v>
      </c>
      <c r="G73" s="197">
        <f t="shared" si="3"/>
        <v>30853</v>
      </c>
      <c r="H73" s="197">
        <f t="shared" si="3"/>
        <v>21394</v>
      </c>
      <c r="I73" s="197">
        <f t="shared" si="3"/>
        <v>6783</v>
      </c>
      <c r="J73" s="197">
        <f t="shared" si="3"/>
        <v>265</v>
      </c>
      <c r="K73" s="197">
        <f t="shared" si="3"/>
        <v>9768</v>
      </c>
      <c r="L73" s="197">
        <f t="shared" si="3"/>
        <v>15679</v>
      </c>
      <c r="M73" s="197">
        <f t="shared" si="3"/>
        <v>6268</v>
      </c>
      <c r="N73" s="197">
        <f t="shared" si="3"/>
        <v>1563</v>
      </c>
      <c r="O73" s="197">
        <f t="shared" si="3"/>
        <v>27933</v>
      </c>
      <c r="P73" s="197">
        <f t="shared" si="3"/>
        <v>11580</v>
      </c>
      <c r="Q73" s="197">
        <f t="shared" si="3"/>
        <v>4872</v>
      </c>
      <c r="R73" s="197">
        <f t="shared" si="3"/>
        <v>30579</v>
      </c>
      <c r="S73" s="197">
        <f t="shared" si="3"/>
        <v>24907</v>
      </c>
      <c r="T73" s="197">
        <f t="shared" si="3"/>
        <v>28494</v>
      </c>
    </row>
    <row r="74" spans="3:24" x14ac:dyDescent="0.25">
      <c r="C74" s="121"/>
      <c r="D74" s="206"/>
      <c r="E74" s="206"/>
      <c r="F74" s="206"/>
      <c r="G74" s="206"/>
      <c r="H74" s="206"/>
      <c r="I74" s="206"/>
      <c r="J74" s="206"/>
      <c r="K74" s="206"/>
      <c r="L74" s="206"/>
      <c r="M74" s="206"/>
      <c r="N74" s="206"/>
      <c r="O74" s="206"/>
      <c r="P74" s="206"/>
      <c r="Q74" s="206"/>
      <c r="R74" s="206"/>
      <c r="S74" s="206"/>
      <c r="T74" s="206"/>
    </row>
    <row r="75" spans="3:24" x14ac:dyDescent="0.25">
      <c r="C75" s="270" t="s">
        <v>431</v>
      </c>
      <c r="D75" s="179"/>
      <c r="E75" s="179"/>
      <c r="F75" s="179"/>
      <c r="G75" s="179"/>
      <c r="H75" s="179"/>
      <c r="I75" s="179"/>
      <c r="J75" s="179"/>
      <c r="K75" s="179"/>
      <c r="L75" s="179"/>
      <c r="M75" s="179"/>
      <c r="N75" s="179"/>
      <c r="O75" s="179"/>
      <c r="P75" s="179"/>
      <c r="Q75" s="179"/>
      <c r="R75" s="179"/>
      <c r="S75" s="179"/>
      <c r="T75" s="179"/>
    </row>
    <row r="76" spans="3:24" x14ac:dyDescent="0.25">
      <c r="C76" s="125" t="s">
        <v>245</v>
      </c>
      <c r="D76" s="179">
        <v>29192.812583835926</v>
      </c>
      <c r="E76" s="210">
        <v>27984.720378849612</v>
      </c>
      <c r="F76" s="210">
        <v>37049.481497608911</v>
      </c>
      <c r="G76" s="210">
        <v>46335.671652536337</v>
      </c>
      <c r="H76" s="179">
        <v>43554.50930223777</v>
      </c>
      <c r="I76" s="179">
        <v>47860.708294235403</v>
      </c>
      <c r="J76" s="179">
        <v>49546.910660534573</v>
      </c>
      <c r="K76" s="179">
        <v>87846.961025497061</v>
      </c>
      <c r="L76" s="179">
        <v>139271.33503230009</v>
      </c>
      <c r="M76" s="179">
        <v>119829.55177347182</v>
      </c>
      <c r="N76" s="179">
        <v>114908.74000292647</v>
      </c>
      <c r="O76" s="179">
        <v>112148</v>
      </c>
      <c r="P76" s="179">
        <v>99478.464764785283</v>
      </c>
      <c r="Q76" s="179">
        <v>99086.427303722361</v>
      </c>
      <c r="R76" s="179">
        <v>75072.656544476631</v>
      </c>
      <c r="S76" s="179"/>
      <c r="T76" s="179"/>
    </row>
    <row r="77" spans="3:24" x14ac:dyDescent="0.25">
      <c r="C77" s="125" t="s">
        <v>247</v>
      </c>
      <c r="D77" s="179">
        <v>38220.63806227118</v>
      </c>
      <c r="E77" s="210">
        <v>62750.361531533345</v>
      </c>
      <c r="F77" s="210">
        <v>87637.588443192202</v>
      </c>
      <c r="G77" s="210">
        <v>109683.87688857008</v>
      </c>
      <c r="H77" s="179">
        <v>128969.03260641312</v>
      </c>
      <c r="I77" s="179">
        <v>151334.37112496071</v>
      </c>
      <c r="J77" s="179">
        <v>169237.11620067083</v>
      </c>
      <c r="K77" s="179">
        <v>204764.30491236219</v>
      </c>
      <c r="L77" s="179">
        <v>289349.39531749056</v>
      </c>
      <c r="M77" s="179">
        <v>290257.69694957067</v>
      </c>
      <c r="N77" s="179">
        <v>294827.36704376061</v>
      </c>
      <c r="O77" s="179">
        <v>307865</v>
      </c>
      <c r="P77" s="179">
        <v>311580.86306898296</v>
      </c>
      <c r="Q77" s="179">
        <v>322317.24424839369</v>
      </c>
      <c r="R77" s="179">
        <v>315338.24791535572</v>
      </c>
      <c r="S77" s="179"/>
      <c r="T77" s="179"/>
    </row>
    <row r="78" spans="3:24" x14ac:dyDescent="0.25">
      <c r="C78" s="125" t="s">
        <v>246</v>
      </c>
      <c r="D78" s="179">
        <v>-9027.8254784352648</v>
      </c>
      <c r="E78" s="210">
        <v>-34765.64115268374</v>
      </c>
      <c r="F78" s="210">
        <v>-50588.106945583284</v>
      </c>
      <c r="G78" s="210">
        <v>-63348.205236033762</v>
      </c>
      <c r="H78" s="179">
        <v>-85414.523304175658</v>
      </c>
      <c r="I78" s="179">
        <v>-103473.66283072492</v>
      </c>
      <c r="J78" s="179">
        <v>-119691.27202946859</v>
      </c>
      <c r="K78" s="179">
        <v>-116916.47749311294</v>
      </c>
      <c r="L78" s="179">
        <v>-150078.52645726968</v>
      </c>
      <c r="M78" s="179">
        <v>-170428.41509839974</v>
      </c>
      <c r="N78" s="179">
        <v>-179918.20778782319</v>
      </c>
      <c r="O78" s="179">
        <v>-195717</v>
      </c>
      <c r="P78" s="179">
        <v>-212103.36809688041</v>
      </c>
      <c r="Q78" s="179">
        <v>-223230.57661816818</v>
      </c>
      <c r="R78" s="179">
        <v>-240266.41499237102</v>
      </c>
      <c r="S78" s="179"/>
      <c r="T78" s="179"/>
    </row>
    <row r="79" spans="3:24" x14ac:dyDescent="0.25">
      <c r="C79" s="125"/>
      <c r="D79" s="207"/>
      <c r="E79" s="207"/>
      <c r="F79" s="207"/>
      <c r="G79" s="207"/>
      <c r="H79" s="207"/>
      <c r="I79" s="207"/>
      <c r="J79" s="207"/>
      <c r="K79" s="207"/>
      <c r="L79" s="207"/>
      <c r="M79" s="207"/>
      <c r="N79" s="207"/>
      <c r="O79" s="207"/>
      <c r="P79" s="207"/>
      <c r="Q79" s="207"/>
      <c r="R79" s="207"/>
      <c r="S79" s="207"/>
      <c r="T79" s="207"/>
    </row>
    <row r="80" spans="3:24" x14ac:dyDescent="0.25">
      <c r="C80" s="186" t="s">
        <v>432</v>
      </c>
      <c r="D80" s="179"/>
      <c r="E80" s="179"/>
      <c r="F80" s="179"/>
      <c r="G80" s="179"/>
      <c r="H80" s="179"/>
      <c r="I80" s="179"/>
      <c r="J80" s="179"/>
      <c r="K80" s="179"/>
      <c r="L80" s="179"/>
      <c r="M80" s="179"/>
      <c r="N80" s="179"/>
      <c r="O80" s="179"/>
      <c r="P80" s="179"/>
      <c r="Q80" s="179"/>
      <c r="R80" s="179"/>
      <c r="S80" s="179"/>
      <c r="T80" s="179"/>
      <c r="U80" s="179"/>
      <c r="V80" s="179"/>
      <c r="W80" s="179"/>
      <c r="X80" s="179"/>
    </row>
    <row r="81" spans="3:44" x14ac:dyDescent="0.25">
      <c r="C81" s="273" t="s">
        <v>426</v>
      </c>
      <c r="D81" s="179">
        <v>14763.447</v>
      </c>
      <c r="E81" s="179">
        <v>24425.295999999998</v>
      </c>
      <c r="F81" s="179">
        <v>34282.623</v>
      </c>
      <c r="G81" s="179">
        <v>48864.057000000001</v>
      </c>
      <c r="H81" s="179">
        <v>49681.928</v>
      </c>
      <c r="I81" s="179">
        <v>57438.811999999998</v>
      </c>
      <c r="J81" s="179">
        <v>63238.597999999998</v>
      </c>
      <c r="K81" s="179">
        <v>74446.051999999996</v>
      </c>
      <c r="L81" s="179">
        <v>117833.20600000001</v>
      </c>
      <c r="M81" s="179">
        <v>127498.798</v>
      </c>
      <c r="N81" s="179">
        <v>138601.057</v>
      </c>
      <c r="O81" s="179">
        <v>144851.11900000001</v>
      </c>
      <c r="P81" s="179">
        <v>222166.052</v>
      </c>
      <c r="Q81" s="179">
        <v>187710.08199999999</v>
      </c>
      <c r="R81" s="179">
        <v>149460.57699999999</v>
      </c>
      <c r="S81" s="179">
        <v>114101</v>
      </c>
      <c r="T81" s="179">
        <v>126432.596323215</v>
      </c>
      <c r="U81" s="179"/>
      <c r="V81" s="179"/>
      <c r="W81" s="179"/>
      <c r="X81" s="179"/>
    </row>
    <row r="82" spans="3:44" x14ac:dyDescent="0.25">
      <c r="C82" s="273" t="s">
        <v>419</v>
      </c>
      <c r="D82" s="179">
        <v>23457.190999999999</v>
      </c>
      <c r="E82" s="179">
        <v>38325.065999999999</v>
      </c>
      <c r="F82" s="179">
        <v>53354.966</v>
      </c>
      <c r="G82" s="179">
        <v>60819.82</v>
      </c>
      <c r="H82" s="179">
        <v>79287.104000000007</v>
      </c>
      <c r="I82" s="179">
        <v>93895.558999999994</v>
      </c>
      <c r="J82" s="179">
        <v>105999.35400000001</v>
      </c>
      <c r="K82" s="179">
        <v>130318.61900000001</v>
      </c>
      <c r="L82" s="179">
        <v>171516.33100000001</v>
      </c>
      <c r="M82" s="179">
        <v>162758.76800000001</v>
      </c>
      <c r="N82" s="179">
        <v>156226.158</v>
      </c>
      <c r="O82" s="179">
        <v>163014.15299999999</v>
      </c>
      <c r="P82" s="179">
        <v>89414.698000000004</v>
      </c>
      <c r="Q82" s="179">
        <v>134606.755</v>
      </c>
      <c r="R82" s="179">
        <v>165877.429</v>
      </c>
      <c r="S82" s="179">
        <v>175348</v>
      </c>
      <c r="T82" s="179">
        <v>138134.04029678501</v>
      </c>
      <c r="U82" s="179"/>
      <c r="V82" s="179"/>
      <c r="W82" s="179"/>
      <c r="X82" s="179"/>
    </row>
    <row r="83" spans="3:44" ht="9.9499999999999993" customHeight="1" x14ac:dyDescent="0.25">
      <c r="C83" s="125"/>
      <c r="D83" s="179"/>
      <c r="E83" s="179"/>
      <c r="F83" s="179"/>
      <c r="G83" s="179"/>
      <c r="H83" s="179"/>
      <c r="I83" s="179"/>
      <c r="J83" s="179"/>
      <c r="K83" s="179"/>
      <c r="L83" s="179"/>
      <c r="M83" s="179"/>
      <c r="N83" s="179"/>
      <c r="O83" s="179"/>
      <c r="P83" s="179"/>
      <c r="Q83" s="179"/>
      <c r="R83" s="179"/>
      <c r="S83" s="179"/>
      <c r="T83" s="179"/>
      <c r="U83" s="179"/>
      <c r="V83" s="179"/>
      <c r="W83" s="179"/>
      <c r="X83" s="207"/>
      <c r="Y83" s="207"/>
      <c r="Z83" s="207"/>
      <c r="AA83" s="207"/>
      <c r="AB83" s="207"/>
      <c r="AC83" s="207"/>
      <c r="AD83" s="207"/>
      <c r="AE83" s="207"/>
      <c r="AF83" s="207"/>
      <c r="AG83" s="207"/>
      <c r="AH83" s="207"/>
      <c r="AI83" s="207"/>
      <c r="AJ83" s="207"/>
      <c r="AK83" s="207"/>
      <c r="AL83" s="207"/>
      <c r="AM83" s="207"/>
      <c r="AN83" s="207"/>
      <c r="AO83" s="207"/>
      <c r="AP83" s="207"/>
      <c r="AQ83" s="207"/>
      <c r="AR83" s="207"/>
    </row>
    <row r="84" spans="3:44" x14ac:dyDescent="0.25">
      <c r="C84" s="199" t="s">
        <v>294</v>
      </c>
      <c r="D84" s="122"/>
      <c r="E84" s="122"/>
      <c r="F84" s="122"/>
      <c r="G84" s="122"/>
      <c r="H84" s="122"/>
      <c r="I84" s="122"/>
      <c r="J84" s="122"/>
      <c r="K84" s="122"/>
      <c r="L84" s="122"/>
      <c r="M84" s="122"/>
      <c r="N84" s="122"/>
      <c r="O84" s="122"/>
      <c r="P84" s="162"/>
      <c r="Q84" s="162"/>
      <c r="R84" s="162"/>
      <c r="S84" s="162"/>
      <c r="T84" s="162"/>
    </row>
    <row r="85" spans="3:44" x14ac:dyDescent="0.25">
      <c r="C85" s="125" t="s">
        <v>3</v>
      </c>
      <c r="D85" s="185">
        <v>7754373</v>
      </c>
      <c r="E85" s="185">
        <v>7752942</v>
      </c>
      <c r="F85" s="185">
        <v>7753738</v>
      </c>
      <c r="G85" s="185">
        <v>7753556</v>
      </c>
      <c r="H85" s="185">
        <v>7750650.767</v>
      </c>
      <c r="I85" s="185">
        <v>7752367.4100000001</v>
      </c>
      <c r="J85" s="185">
        <v>7752385.6969999997</v>
      </c>
      <c r="K85" s="185">
        <v>7585123.7790000001</v>
      </c>
      <c r="L85" s="185">
        <v>7516749.3689999999</v>
      </c>
      <c r="M85" s="185">
        <v>7432314.227</v>
      </c>
      <c r="N85" s="185">
        <v>7482008.1969999997</v>
      </c>
      <c r="O85" s="185">
        <v>7538917.142</v>
      </c>
      <c r="P85" s="185">
        <v>7451779.1509999996</v>
      </c>
      <c r="Q85" s="185">
        <v>7494521.2690000003</v>
      </c>
      <c r="R85" s="185">
        <v>7486164.1260000002</v>
      </c>
      <c r="S85" s="185">
        <v>7462582.7999999998</v>
      </c>
      <c r="T85" s="185">
        <v>7563423</v>
      </c>
    </row>
    <row r="86" spans="3:44" x14ac:dyDescent="0.25">
      <c r="C86" s="125" t="s">
        <v>34</v>
      </c>
      <c r="D86" s="185">
        <v>4748034.3779999996</v>
      </c>
      <c r="E86" s="185">
        <v>4657620.3880000003</v>
      </c>
      <c r="F86" s="185">
        <v>4591835.1270000003</v>
      </c>
      <c r="G86" s="185">
        <v>4405980.7240000004</v>
      </c>
      <c r="H86" s="185">
        <v>4312471.3190000001</v>
      </c>
      <c r="I86" s="185">
        <v>4219882.8229999999</v>
      </c>
      <c r="J86" s="185">
        <v>4120844.2659999998</v>
      </c>
      <c r="K86" s="185">
        <v>3938485.2889999999</v>
      </c>
      <c r="L86" s="185">
        <v>3799413.5860000001</v>
      </c>
      <c r="M86" s="185">
        <v>3660046.5350000001</v>
      </c>
      <c r="N86" s="185">
        <v>3583249.8760000002</v>
      </c>
      <c r="O86" s="185">
        <v>3505731.66</v>
      </c>
      <c r="P86" s="185">
        <v>3358451.52</v>
      </c>
      <c r="Q86" s="185">
        <v>3267702.298</v>
      </c>
      <c r="R86" s="185">
        <v>3156326.747</v>
      </c>
      <c r="S86" s="185">
        <v>3037525.6540000001</v>
      </c>
      <c r="T86" s="185">
        <v>2979633.557</v>
      </c>
    </row>
    <row r="87" spans="3:44" x14ac:dyDescent="0.25">
      <c r="C87" s="125" t="s">
        <v>35</v>
      </c>
      <c r="D87" s="185">
        <v>1065372.7</v>
      </c>
      <c r="E87" s="185">
        <v>1068110.8</v>
      </c>
      <c r="F87" s="185">
        <v>1069077.8999999999</v>
      </c>
      <c r="G87" s="185">
        <v>1070105</v>
      </c>
      <c r="H87" s="185">
        <v>1113575.4920000001</v>
      </c>
      <c r="I87" s="185">
        <v>1108019.73</v>
      </c>
      <c r="J87" s="185">
        <v>1101390.216</v>
      </c>
      <c r="K87" s="185">
        <v>1096892.2830000001</v>
      </c>
      <c r="L87" s="185">
        <v>1091277.9369999999</v>
      </c>
      <c r="M87" s="185">
        <v>1084843.672</v>
      </c>
      <c r="N87" s="185">
        <v>1077288.963</v>
      </c>
      <c r="O87" s="185">
        <v>1069323.6170000001</v>
      </c>
      <c r="P87" s="185">
        <v>1062209.6580000001</v>
      </c>
      <c r="Q87" s="185">
        <v>1055152.99</v>
      </c>
      <c r="R87" s="185">
        <v>1047321.862</v>
      </c>
      <c r="S87" s="185">
        <v>1039529.848</v>
      </c>
      <c r="T87" s="185">
        <v>1031646</v>
      </c>
    </row>
    <row r="88" spans="3:44" ht="9.75" customHeight="1" x14ac:dyDescent="0.25">
      <c r="C88" s="121"/>
      <c r="D88" s="122"/>
      <c r="E88" s="122"/>
      <c r="F88" s="122"/>
      <c r="G88" s="122"/>
      <c r="H88" s="122"/>
      <c r="I88" s="122"/>
      <c r="J88" s="122"/>
      <c r="K88" s="122"/>
      <c r="L88" s="122"/>
      <c r="M88" s="122"/>
      <c r="N88" s="122"/>
      <c r="O88" s="122"/>
      <c r="P88" s="122"/>
      <c r="Q88" s="122"/>
      <c r="R88" s="122"/>
      <c r="S88" s="122"/>
      <c r="T88" s="122"/>
    </row>
    <row r="89" spans="3:44" x14ac:dyDescent="0.25">
      <c r="C89" s="69" t="s">
        <v>94</v>
      </c>
      <c r="D89" s="156"/>
      <c r="E89" s="156"/>
      <c r="F89" s="156"/>
      <c r="G89" s="156"/>
      <c r="H89" s="156"/>
      <c r="I89" s="156"/>
      <c r="J89" s="156"/>
      <c r="K89" s="156"/>
      <c r="L89" s="156"/>
      <c r="M89" s="156"/>
      <c r="N89" s="156"/>
      <c r="O89" s="156"/>
      <c r="P89" s="156"/>
      <c r="Q89" s="156"/>
    </row>
    <row r="90" spans="3:44" ht="24.75" customHeight="1" x14ac:dyDescent="0.25">
      <c r="C90" s="278" t="s">
        <v>429</v>
      </c>
      <c r="D90" s="278"/>
      <c r="E90" s="278"/>
      <c r="F90" s="278"/>
      <c r="G90" s="278"/>
      <c r="H90" s="278"/>
      <c r="I90" s="278"/>
      <c r="J90" s="278"/>
      <c r="K90" s="278"/>
      <c r="L90" s="278"/>
      <c r="M90" s="278"/>
      <c r="N90" s="278"/>
      <c r="O90" s="278"/>
      <c r="P90" s="278"/>
      <c r="Q90" s="278"/>
      <c r="R90" s="278"/>
      <c r="S90" s="278"/>
      <c r="T90" s="278"/>
    </row>
    <row r="91" spans="3:44" ht="15" customHeight="1" x14ac:dyDescent="0.25">
      <c r="C91" s="68" t="s">
        <v>302</v>
      </c>
      <c r="D91" s="107"/>
      <c r="E91" s="107"/>
      <c r="F91" s="107"/>
      <c r="G91" s="107"/>
      <c r="H91" s="107"/>
      <c r="I91" s="107"/>
      <c r="J91" s="107"/>
      <c r="K91" s="107"/>
      <c r="L91" s="107"/>
      <c r="M91" s="107"/>
      <c r="N91" s="107"/>
      <c r="O91" s="107"/>
      <c r="P91" s="107"/>
      <c r="Q91" s="107"/>
    </row>
    <row r="92" spans="3:44" ht="14.25" customHeight="1" x14ac:dyDescent="0.25">
      <c r="C92" s="68" t="s">
        <v>248</v>
      </c>
      <c r="D92" s="107"/>
      <c r="E92" s="107"/>
      <c r="F92" s="107"/>
      <c r="G92" s="107"/>
      <c r="H92" s="107"/>
      <c r="I92" s="107"/>
      <c r="J92" s="107"/>
      <c r="K92" s="107"/>
      <c r="L92" s="107"/>
      <c r="M92" s="107"/>
      <c r="N92" s="107"/>
      <c r="O92" s="107"/>
      <c r="P92" s="107"/>
      <c r="Q92" s="107"/>
      <c r="R92" s="107"/>
      <c r="S92" s="107"/>
      <c r="T92" s="107"/>
    </row>
    <row r="93" spans="3:44" ht="14.25" customHeight="1" x14ac:dyDescent="0.25">
      <c r="C93" s="68" t="s">
        <v>291</v>
      </c>
      <c r="D93" s="107"/>
      <c r="E93" s="107"/>
      <c r="F93" s="107"/>
      <c r="G93" s="107"/>
      <c r="H93" s="107"/>
      <c r="I93" s="107"/>
      <c r="J93" s="107"/>
      <c r="K93" s="107"/>
      <c r="L93" s="107"/>
      <c r="M93" s="107"/>
      <c r="N93" s="107"/>
      <c r="O93" s="107"/>
      <c r="P93" s="107"/>
      <c r="Q93" s="107"/>
    </row>
    <row r="94" spans="3:44" ht="33" customHeight="1" x14ac:dyDescent="0.25">
      <c r="C94" s="278" t="s">
        <v>297</v>
      </c>
      <c r="D94" s="278"/>
      <c r="E94" s="278"/>
      <c r="F94" s="278"/>
      <c r="G94" s="278"/>
      <c r="H94" s="278"/>
      <c r="I94" s="278"/>
      <c r="J94" s="278"/>
      <c r="K94" s="278"/>
      <c r="L94" s="278"/>
      <c r="M94" s="278"/>
      <c r="N94" s="278"/>
      <c r="O94" s="278"/>
      <c r="P94" s="278"/>
      <c r="Q94" s="278"/>
      <c r="R94" s="278"/>
      <c r="S94" s="278"/>
      <c r="T94" s="278"/>
    </row>
    <row r="95" spans="3:44" x14ac:dyDescent="0.25">
      <c r="C95" s="68" t="s">
        <v>427</v>
      </c>
    </row>
    <row r="96" spans="3:44" x14ac:dyDescent="0.25">
      <c r="C96" s="68" t="s">
        <v>418</v>
      </c>
    </row>
  </sheetData>
  <mergeCells count="2">
    <mergeCell ref="C90:T90"/>
    <mergeCell ref="C94:T94"/>
  </mergeCells>
  <pageMargins left="0.70866141732283472" right="0.70866141732283472" top="0.74803149606299213" bottom="0.74803149606299213" header="0.31496062992125984" footer="0.31496062992125984"/>
  <pageSetup paperSize="9" scale="56" fitToHeight="0" orientation="landscape" r:id="rId1"/>
  <headerFooter>
    <oddFooter>&amp;R&amp;P</oddFooter>
  </headerFooter>
  <rowBreaks count="2" manualBreakCount="2">
    <brk id="30" min="1" max="20" man="1"/>
    <brk id="74" min="1" max="2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42C88-90C9-4008-BA8C-2A2F46C2BDAE}">
  <sheetPr>
    <tabColor rgb="FFFED2D9"/>
    <pageSetUpPr fitToPage="1"/>
  </sheetPr>
  <dimension ref="C1:S64"/>
  <sheetViews>
    <sheetView showGridLines="0" view="pageBreakPreview" zoomScaleNormal="90" zoomScaleSheetLayoutView="100" workbookViewId="0"/>
  </sheetViews>
  <sheetFormatPr defaultColWidth="9.140625" defaultRowHeight="15" x14ac:dyDescent="0.25"/>
  <cols>
    <col min="1" max="1" width="1.42578125" customWidth="1"/>
    <col min="2" max="2" width="1.140625" customWidth="1"/>
    <col min="3" max="3" width="40.7109375" customWidth="1"/>
    <col min="4" max="16" width="11.5703125" customWidth="1"/>
    <col min="17" max="17" width="3.42578125" customWidth="1"/>
  </cols>
  <sheetData>
    <row r="1" spans="3:19" ht="6.75" customHeight="1" x14ac:dyDescent="0.25"/>
    <row r="2" spans="3:19" s="3" customFormat="1" ht="15.75" x14ac:dyDescent="0.25">
      <c r="C2" s="112" t="s">
        <v>142</v>
      </c>
    </row>
    <row r="3" spans="3:19" s="3" customFormat="1" ht="15.75" x14ac:dyDescent="0.25">
      <c r="C3" s="112"/>
    </row>
    <row r="4" spans="3:19" x14ac:dyDescent="0.25">
      <c r="C4" s="254" t="s">
        <v>378</v>
      </c>
      <c r="D4" s="215" t="s">
        <v>304</v>
      </c>
      <c r="E4" s="215" t="s">
        <v>304</v>
      </c>
      <c r="F4" s="215" t="s">
        <v>304</v>
      </c>
      <c r="G4" s="215" t="s">
        <v>304</v>
      </c>
      <c r="H4" s="215" t="s">
        <v>304</v>
      </c>
      <c r="I4" s="215" t="s">
        <v>304</v>
      </c>
      <c r="J4" s="215" t="s">
        <v>304</v>
      </c>
      <c r="K4" s="215" t="s">
        <v>304</v>
      </c>
      <c r="L4" s="215" t="s">
        <v>304</v>
      </c>
      <c r="M4" s="215" t="s">
        <v>304</v>
      </c>
      <c r="N4" s="215" t="s">
        <v>304</v>
      </c>
      <c r="O4" s="215" t="s">
        <v>304</v>
      </c>
      <c r="P4" s="215" t="s">
        <v>304</v>
      </c>
    </row>
    <row r="5" spans="3:19" ht="9.9499999999999993" customHeight="1" x14ac:dyDescent="0.25">
      <c r="C5" s="136"/>
      <c r="D5" s="217"/>
      <c r="E5" s="216"/>
      <c r="F5" s="216"/>
      <c r="G5" s="216"/>
      <c r="H5" s="216"/>
      <c r="I5" s="216"/>
      <c r="J5" s="217"/>
      <c r="K5" s="218"/>
      <c r="L5" s="218"/>
      <c r="M5" s="218"/>
    </row>
    <row r="6" spans="3:19" s="223" customFormat="1" ht="15" customHeight="1" x14ac:dyDescent="0.2">
      <c r="C6" s="222"/>
      <c r="D6" s="171" t="s">
        <v>62</v>
      </c>
      <c r="E6" s="171" t="s">
        <v>72</v>
      </c>
      <c r="F6" s="171" t="s">
        <v>71</v>
      </c>
      <c r="G6" s="171" t="s">
        <v>70</v>
      </c>
      <c r="H6" s="171" t="s">
        <v>66</v>
      </c>
      <c r="I6" s="171" t="s">
        <v>67</v>
      </c>
      <c r="J6" s="171" t="s">
        <v>68</v>
      </c>
      <c r="K6" s="171" t="s">
        <v>69</v>
      </c>
      <c r="L6" s="171" t="s">
        <v>65</v>
      </c>
      <c r="M6" s="171" t="s">
        <v>64</v>
      </c>
      <c r="N6" s="171" t="s">
        <v>63</v>
      </c>
      <c r="O6" s="171" t="s">
        <v>215</v>
      </c>
      <c r="P6" s="171" t="s">
        <v>286</v>
      </c>
    </row>
    <row r="7" spans="3:19" s="4" customFormat="1" ht="17.850000000000001" customHeight="1" thickBot="1" x14ac:dyDescent="0.25">
      <c r="C7" s="137" t="s">
        <v>30</v>
      </c>
      <c r="D7" s="114" t="s">
        <v>75</v>
      </c>
      <c r="E7" s="114" t="s">
        <v>76</v>
      </c>
      <c r="F7" s="114" t="s">
        <v>77</v>
      </c>
      <c r="G7" s="114" t="s">
        <v>78</v>
      </c>
      <c r="H7" s="114" t="s">
        <v>79</v>
      </c>
      <c r="I7" s="114" t="s">
        <v>80</v>
      </c>
      <c r="J7" s="114" t="s">
        <v>81</v>
      </c>
      <c r="K7" s="114" t="s">
        <v>82</v>
      </c>
      <c r="L7" s="114" t="s">
        <v>83</v>
      </c>
      <c r="M7" s="114" t="s">
        <v>84</v>
      </c>
      <c r="N7" s="114" t="s">
        <v>85</v>
      </c>
      <c r="O7" s="114" t="s">
        <v>216</v>
      </c>
      <c r="P7" s="114" t="s">
        <v>287</v>
      </c>
    </row>
    <row r="8" spans="3:19" ht="15.75" thickTop="1" x14ac:dyDescent="0.25">
      <c r="C8" s="138" t="s">
        <v>110</v>
      </c>
      <c r="D8" s="115"/>
      <c r="E8" s="115"/>
      <c r="F8" s="115"/>
      <c r="G8" s="115"/>
      <c r="H8" s="115"/>
      <c r="I8" s="115"/>
      <c r="J8" s="115"/>
      <c r="K8" s="115"/>
      <c r="L8" s="115"/>
      <c r="M8" s="115"/>
      <c r="N8" s="115"/>
      <c r="O8" s="115"/>
      <c r="P8" s="115"/>
    </row>
    <row r="9" spans="3:19" x14ac:dyDescent="0.25">
      <c r="C9" s="117" t="s">
        <v>57</v>
      </c>
      <c r="D9" s="118">
        <v>35487.300568074395</v>
      </c>
      <c r="E9" s="118">
        <v>26990.868288830403</v>
      </c>
      <c r="F9" s="118">
        <v>48565.371351699199</v>
      </c>
      <c r="G9" s="118">
        <v>22806.459791396002</v>
      </c>
      <c r="H9" s="118">
        <v>58123.506352183795</v>
      </c>
      <c r="I9" s="118">
        <v>52741.193233260208</v>
      </c>
      <c r="J9" s="118">
        <v>60660.362541619979</v>
      </c>
      <c r="K9" s="118">
        <v>41510.937872936018</v>
      </c>
      <c r="L9" s="118">
        <v>80123.437254426593</v>
      </c>
      <c r="M9" s="118">
        <v>76643.232753553399</v>
      </c>
      <c r="N9" s="118">
        <v>86412.949233643012</v>
      </c>
      <c r="O9" s="118">
        <v>64246.380758376996</v>
      </c>
      <c r="P9" s="118">
        <v>100950.325054227</v>
      </c>
    </row>
    <row r="10" spans="3:19" x14ac:dyDescent="0.25">
      <c r="C10" s="117" t="s">
        <v>111</v>
      </c>
      <c r="D10" s="118">
        <v>219266.84850670406</v>
      </c>
      <c r="E10" s="118">
        <v>220195.55163551131</v>
      </c>
      <c r="F10" s="118">
        <v>226049.03473772103</v>
      </c>
      <c r="G10" s="118">
        <v>229857.56512006361</v>
      </c>
      <c r="H10" s="118">
        <v>236153.43625467957</v>
      </c>
      <c r="I10" s="118">
        <v>241534.58678266843</v>
      </c>
      <c r="J10" s="118">
        <v>244410.31127629377</v>
      </c>
      <c r="K10" s="118">
        <v>248805.66568635823</v>
      </c>
      <c r="L10" s="118">
        <v>259475.22671606147</v>
      </c>
      <c r="M10" s="118">
        <v>263898.20940117678</v>
      </c>
      <c r="N10" s="118">
        <v>272384.83237776509</v>
      </c>
      <c r="O10" s="118">
        <v>272894.73150499666</v>
      </c>
      <c r="P10" s="118">
        <v>276808.68850929162</v>
      </c>
    </row>
    <row r="11" spans="3:19" x14ac:dyDescent="0.25">
      <c r="C11" s="117" t="s">
        <v>112</v>
      </c>
      <c r="D11" s="118">
        <v>18056.086926009426</v>
      </c>
      <c r="E11" s="118">
        <v>20272.927437383623</v>
      </c>
      <c r="F11" s="118">
        <v>22504.773656848018</v>
      </c>
      <c r="G11" s="118">
        <v>26247.211979758933</v>
      </c>
      <c r="H11" s="118">
        <v>28497.308559119356</v>
      </c>
      <c r="I11" s="118">
        <v>29019.414013652047</v>
      </c>
      <c r="J11" s="118">
        <v>27982.298402755776</v>
      </c>
      <c r="K11" s="118">
        <v>20010.979024472821</v>
      </c>
      <c r="L11" s="118">
        <v>29691.993495778726</v>
      </c>
      <c r="M11" s="118">
        <v>33541.964842415829</v>
      </c>
      <c r="N11" s="118">
        <v>30102.514897396948</v>
      </c>
      <c r="O11" s="118">
        <v>34642.526764408496</v>
      </c>
      <c r="P11" s="118">
        <v>31919.229015740886</v>
      </c>
    </row>
    <row r="12" spans="3:19" ht="15.75" thickBot="1" x14ac:dyDescent="0.3">
      <c r="C12" s="139" t="s">
        <v>113</v>
      </c>
      <c r="D12" s="140">
        <v>-4004.4823891490055</v>
      </c>
      <c r="E12" s="140">
        <v>-18969.851582284024</v>
      </c>
      <c r="F12" s="140">
        <v>-4533.6099834881352</v>
      </c>
      <c r="G12" s="140">
        <v>-49625.056045078833</v>
      </c>
      <c r="H12" s="140">
        <v>-5013.3088985445575</v>
      </c>
      <c r="I12" s="140">
        <v>-19720.945625648848</v>
      </c>
      <c r="J12" s="140">
        <v>-20762.667858823093</v>
      </c>
      <c r="K12" s="140">
        <v>-45742.077616983501</v>
      </c>
      <c r="L12" s="140">
        <v>-5190.6766075985788</v>
      </c>
      <c r="M12" s="140">
        <v>-26147.059503870933</v>
      </c>
      <c r="N12" s="140">
        <v>-15903.354368745935</v>
      </c>
      <c r="O12" s="140">
        <v>-67393.90951978456</v>
      </c>
      <c r="P12" s="140">
        <v>-18078.548270464165</v>
      </c>
    </row>
    <row r="13" spans="3:19" ht="24" x14ac:dyDescent="0.25">
      <c r="C13" s="121" t="s">
        <v>25</v>
      </c>
      <c r="D13" s="122">
        <v>268805.75361163885</v>
      </c>
      <c r="E13" s="122">
        <v>248489.49577944132</v>
      </c>
      <c r="F13" s="122">
        <v>292585.56976278004</v>
      </c>
      <c r="G13" s="122">
        <v>229286.18084613979</v>
      </c>
      <c r="H13" s="122">
        <v>317760.94226743816</v>
      </c>
      <c r="I13" s="122">
        <v>303574.24840393185</v>
      </c>
      <c r="J13" s="122">
        <v>312290.30436184641</v>
      </c>
      <c r="K13" s="122">
        <v>264585.50496678357</v>
      </c>
      <c r="L13" s="122">
        <v>364099.98085866822</v>
      </c>
      <c r="M13" s="122">
        <v>347936.34749327495</v>
      </c>
      <c r="N13" s="122">
        <v>372996.9421400592</v>
      </c>
      <c r="O13" s="122">
        <v>304389.72950799763</v>
      </c>
      <c r="P13" s="122">
        <v>391599.69430879538</v>
      </c>
    </row>
    <row r="14" spans="3:19" x14ac:dyDescent="0.25">
      <c r="C14" s="125"/>
      <c r="D14" s="141">
        <v>0</v>
      </c>
      <c r="E14" s="141">
        <v>0</v>
      </c>
      <c r="F14" s="141">
        <v>0</v>
      </c>
      <c r="G14" s="141">
        <v>0</v>
      </c>
      <c r="H14" s="141"/>
      <c r="I14" s="141"/>
      <c r="J14" s="141"/>
      <c r="K14" s="141"/>
      <c r="L14" s="141"/>
      <c r="M14" s="141"/>
      <c r="N14" s="141"/>
      <c r="O14" s="141"/>
      <c r="P14" s="141"/>
    </row>
    <row r="15" spans="3:19" x14ac:dyDescent="0.25">
      <c r="C15" s="142" t="s">
        <v>26</v>
      </c>
      <c r="D15" s="143">
        <v>0</v>
      </c>
      <c r="E15" s="143">
        <v>0</v>
      </c>
      <c r="F15" s="143">
        <v>0</v>
      </c>
      <c r="G15" s="143">
        <v>0</v>
      </c>
      <c r="H15" s="143"/>
      <c r="I15" s="143"/>
      <c r="J15" s="143"/>
      <c r="K15" s="143"/>
      <c r="L15" s="143"/>
      <c r="M15" s="143"/>
      <c r="N15" s="143"/>
      <c r="O15" s="143"/>
      <c r="P15" s="143"/>
    </row>
    <row r="16" spans="3:19" x14ac:dyDescent="0.25">
      <c r="C16" s="117" t="s">
        <v>114</v>
      </c>
      <c r="D16" s="118">
        <v>-33973.347840742332</v>
      </c>
      <c r="E16" s="118">
        <v>-37657.047469526799</v>
      </c>
      <c r="F16" s="118">
        <v>-37636.543947888189</v>
      </c>
      <c r="G16" s="118">
        <v>22289.939258157319</v>
      </c>
      <c r="H16" s="118">
        <v>-23707.086309872793</v>
      </c>
      <c r="I16" s="118">
        <v>11417.542544682532</v>
      </c>
      <c r="J16" s="118">
        <v>10106.56357127638</v>
      </c>
      <c r="K16" s="118">
        <v>46459.980193913885</v>
      </c>
      <c r="L16" s="118">
        <v>-27692.73287868137</v>
      </c>
      <c r="M16" s="118">
        <v>-9472.9967971544793</v>
      </c>
      <c r="N16" s="118">
        <v>-15684.822668556451</v>
      </c>
      <c r="O16" s="118">
        <v>26593.552344392301</v>
      </c>
      <c r="P16" s="118">
        <v>-19830.015824192469</v>
      </c>
      <c r="R16" s="156"/>
      <c r="S16" s="156"/>
    </row>
    <row r="17" spans="3:19" x14ac:dyDescent="0.25">
      <c r="C17" s="117" t="s">
        <v>220</v>
      </c>
      <c r="D17" s="118">
        <v>-21577.699727047082</v>
      </c>
      <c r="E17" s="118">
        <v>-50401.243715311437</v>
      </c>
      <c r="F17" s="118">
        <v>-22912.516436173042</v>
      </c>
      <c r="G17" s="118">
        <v>1523.2497647898126</v>
      </c>
      <c r="H17" s="118">
        <v>-40343.464533524384</v>
      </c>
      <c r="I17" s="118">
        <v>-11158.577714465529</v>
      </c>
      <c r="J17" s="118">
        <v>23478.035178042621</v>
      </c>
      <c r="K17" s="118">
        <v>-60387.796645457587</v>
      </c>
      <c r="L17" s="118">
        <v>6240.5008774631679</v>
      </c>
      <c r="M17" s="118">
        <v>-45382.090880702031</v>
      </c>
      <c r="N17" s="118">
        <v>102.65063128880865</v>
      </c>
      <c r="O17" s="118">
        <v>-23405.265388220636</v>
      </c>
      <c r="P17" s="118">
        <v>-3505.4825857037558</v>
      </c>
      <c r="R17" s="156"/>
      <c r="S17" s="156"/>
    </row>
    <row r="18" spans="3:19" x14ac:dyDescent="0.25">
      <c r="C18" s="117" t="s">
        <v>115</v>
      </c>
      <c r="D18" s="118">
        <v>-8644.8928199619459</v>
      </c>
      <c r="E18" s="118">
        <v>20974.675460506682</v>
      </c>
      <c r="F18" s="118">
        <v>-338.83573130920558</v>
      </c>
      <c r="G18" s="118">
        <v>-25800.946909235528</v>
      </c>
      <c r="H18" s="118">
        <v>-19552.581761658748</v>
      </c>
      <c r="I18" s="118">
        <v>-9421.7128183199457</v>
      </c>
      <c r="J18" s="118">
        <v>17012.798334943232</v>
      </c>
      <c r="K18" s="118">
        <v>27545.496245035465</v>
      </c>
      <c r="L18" s="118">
        <v>-27601.943852295419</v>
      </c>
      <c r="M18" s="118">
        <v>-11058.240250025916</v>
      </c>
      <c r="N18" s="118">
        <v>1586.4262590411672</v>
      </c>
      <c r="O18" s="118">
        <v>-19347.242156719833</v>
      </c>
      <c r="P18" s="118">
        <v>-49493.765257605206</v>
      </c>
      <c r="R18" s="156"/>
      <c r="S18" s="156"/>
    </row>
    <row r="19" spans="3:19" x14ac:dyDescent="0.25">
      <c r="C19" s="117" t="s">
        <v>116</v>
      </c>
      <c r="D19" s="118">
        <v>-15570.390866490035</v>
      </c>
      <c r="E19" s="118">
        <v>1438.6064106768918</v>
      </c>
      <c r="F19" s="118">
        <v>-3136.5859061394804</v>
      </c>
      <c r="G19" s="118">
        <v>16718.370361952624</v>
      </c>
      <c r="H19" s="118">
        <v>-21033.45172881259</v>
      </c>
      <c r="I19" s="118">
        <v>5012.3873322910458</v>
      </c>
      <c r="J19" s="118">
        <v>-19689.623949103254</v>
      </c>
      <c r="K19" s="118">
        <v>23177.688345624796</v>
      </c>
      <c r="L19" s="118">
        <v>-3780.2908605646667</v>
      </c>
      <c r="M19" s="118">
        <v>9261.5012346137137</v>
      </c>
      <c r="N19" s="118">
        <v>-8366.6802845834354</v>
      </c>
      <c r="O19" s="118">
        <v>9601.4699105343861</v>
      </c>
      <c r="P19" s="118">
        <v>13793.190142304904</v>
      </c>
      <c r="R19" s="156"/>
      <c r="S19" s="156"/>
    </row>
    <row r="20" spans="3:19" ht="15.75" thickBot="1" x14ac:dyDescent="0.3">
      <c r="C20" s="139" t="s">
        <v>221</v>
      </c>
      <c r="D20" s="140">
        <v>40311.257106527148</v>
      </c>
      <c r="E20" s="140">
        <v>10010.176409257947</v>
      </c>
      <c r="F20" s="140">
        <v>3190.5017025213238</v>
      </c>
      <c r="G20" s="140">
        <v>2748.6017405602761</v>
      </c>
      <c r="H20" s="140">
        <v>27705.178764993638</v>
      </c>
      <c r="I20" s="140">
        <v>32245.702272394636</v>
      </c>
      <c r="J20" s="140">
        <v>39850.351117455575</v>
      </c>
      <c r="K20" s="140">
        <v>27595.003768034381</v>
      </c>
      <c r="L20" s="140">
        <v>62645.296934863371</v>
      </c>
      <c r="M20" s="140">
        <v>5232.1939218182597</v>
      </c>
      <c r="N20" s="140">
        <v>-13378.810151581347</v>
      </c>
      <c r="O20" s="140">
        <v>25009.647470525393</v>
      </c>
      <c r="P20" s="140">
        <v>1670.498598258383</v>
      </c>
      <c r="R20" s="156"/>
      <c r="S20" s="156"/>
    </row>
    <row r="21" spans="3:19" ht="15.75" thickBot="1" x14ac:dyDescent="0.3">
      <c r="C21" s="146" t="s">
        <v>234</v>
      </c>
      <c r="D21" s="147">
        <v>-39455.074147714244</v>
      </c>
      <c r="E21" s="147">
        <v>-55634.832904396753</v>
      </c>
      <c r="F21" s="147">
        <v>-60833.980318988557</v>
      </c>
      <c r="G21" s="147">
        <v>17479.2142162245</v>
      </c>
      <c r="H21" s="147">
        <v>-76931.405568874878</v>
      </c>
      <c r="I21" s="147">
        <v>28095.341616582737</v>
      </c>
      <c r="J21" s="147">
        <v>70758.124252614551</v>
      </c>
      <c r="K21" s="147">
        <v>64390.37190715094</v>
      </c>
      <c r="L21" s="147">
        <v>9810.8302207850866</v>
      </c>
      <c r="M21" s="147">
        <v>-51419.632771450466</v>
      </c>
      <c r="N21" s="147">
        <v>-35741.236214391247</v>
      </c>
      <c r="O21" s="147">
        <v>18452.162180511616</v>
      </c>
      <c r="P21" s="147">
        <v>-57365.574926938134</v>
      </c>
      <c r="R21" s="156"/>
      <c r="S21" s="156"/>
    </row>
    <row r="22" spans="3:19" x14ac:dyDescent="0.25">
      <c r="C22" s="121" t="s">
        <v>235</v>
      </c>
      <c r="D22" s="122">
        <v>229350.67946392461</v>
      </c>
      <c r="E22" s="122">
        <v>192854.86287504452</v>
      </c>
      <c r="F22" s="122">
        <v>231751.38944379153</v>
      </c>
      <c r="G22" s="122">
        <v>246765.39506236429</v>
      </c>
      <c r="H22" s="122">
        <v>240829.53669856329</v>
      </c>
      <c r="I22" s="122">
        <v>331669.19002051465</v>
      </c>
      <c r="J22" s="122">
        <v>383048.82861446089</v>
      </c>
      <c r="K22" s="122">
        <v>328975.87687393453</v>
      </c>
      <c r="L22" s="122">
        <v>373910.81107945333</v>
      </c>
      <c r="M22" s="122">
        <v>296516.71472182451</v>
      </c>
      <c r="N22" s="122">
        <v>337255.70592566789</v>
      </c>
      <c r="O22" s="122">
        <v>322841.89168850926</v>
      </c>
      <c r="P22" s="122">
        <v>334234.11938185722</v>
      </c>
      <c r="R22" s="156"/>
      <c r="S22" s="156"/>
    </row>
    <row r="23" spans="3:19" x14ac:dyDescent="0.25">
      <c r="C23" s="125"/>
      <c r="D23" s="141"/>
      <c r="E23" s="141"/>
      <c r="F23" s="141"/>
      <c r="G23" s="141"/>
      <c r="H23" s="141"/>
      <c r="I23" s="141"/>
      <c r="J23" s="141"/>
      <c r="K23" s="141"/>
      <c r="L23" s="141"/>
      <c r="M23" s="141"/>
      <c r="N23" s="141"/>
      <c r="O23" s="141"/>
      <c r="P23" s="141"/>
    </row>
    <row r="24" spans="3:19" x14ac:dyDescent="0.25">
      <c r="C24" s="148" t="s">
        <v>117</v>
      </c>
      <c r="D24" s="149"/>
      <c r="E24" s="149"/>
      <c r="F24" s="149"/>
      <c r="G24" s="149"/>
      <c r="H24" s="149"/>
      <c r="I24" s="149"/>
      <c r="J24" s="149"/>
      <c r="K24" s="149"/>
      <c r="L24" s="149"/>
      <c r="M24" s="149"/>
      <c r="N24" s="149"/>
      <c r="O24" s="149"/>
      <c r="P24" s="149"/>
    </row>
    <row r="25" spans="3:19" ht="15" customHeight="1" x14ac:dyDescent="0.25">
      <c r="C25" s="117" t="s">
        <v>118</v>
      </c>
      <c r="D25" s="118">
        <v>-84861.989760379365</v>
      </c>
      <c r="E25" s="118">
        <v>-103926.35084265989</v>
      </c>
      <c r="F25" s="118">
        <v>-96398.896659884194</v>
      </c>
      <c r="G25" s="118">
        <v>-115551.76273707655</v>
      </c>
      <c r="H25" s="118">
        <v>-93060.259340733217</v>
      </c>
      <c r="I25" s="118">
        <v>-104846.30574855143</v>
      </c>
      <c r="J25" s="118">
        <v>-96897.669061433902</v>
      </c>
      <c r="K25" s="118">
        <v>-124087.76584928145</v>
      </c>
      <c r="L25" s="118">
        <v>-101026.1605940919</v>
      </c>
      <c r="M25" s="118">
        <v>-108625.06006710662</v>
      </c>
      <c r="N25" s="118">
        <v>-102192.86876948606</v>
      </c>
      <c r="O25" s="118">
        <v>-128705.91056931543</v>
      </c>
      <c r="P25" s="118">
        <v>-114833.93866771954</v>
      </c>
    </row>
    <row r="26" spans="3:19" x14ac:dyDescent="0.25">
      <c r="C26" s="117" t="s">
        <v>119</v>
      </c>
      <c r="D26" s="118">
        <v>-101552.870905451</v>
      </c>
      <c r="E26" s="118">
        <v>-109110.981093792</v>
      </c>
      <c r="F26" s="118">
        <v>-110536.32322880396</v>
      </c>
      <c r="G26" s="118">
        <v>-119227.82477195305</v>
      </c>
      <c r="H26" s="118">
        <v>-112039.29639801501</v>
      </c>
      <c r="I26" s="118">
        <v>-115011.73557338664</v>
      </c>
      <c r="J26" s="118">
        <v>-112624.27358602296</v>
      </c>
      <c r="K26" s="118">
        <v>-125437.69444257539</v>
      </c>
      <c r="L26" s="118">
        <v>-118513.34541588248</v>
      </c>
      <c r="M26" s="118">
        <v>-113880.36267437835</v>
      </c>
      <c r="N26" s="118">
        <v>-111813.90908001727</v>
      </c>
      <c r="O26" s="118">
        <v>-134035.3828297219</v>
      </c>
      <c r="P26" s="118">
        <v>-124536.1290377251</v>
      </c>
    </row>
    <row r="27" spans="3:19" x14ac:dyDescent="0.25">
      <c r="C27" s="117" t="s">
        <v>120</v>
      </c>
      <c r="D27" s="118">
        <v>0</v>
      </c>
      <c r="E27" s="118">
        <v>0</v>
      </c>
      <c r="F27" s="118">
        <v>0</v>
      </c>
      <c r="G27" s="118">
        <v>157</v>
      </c>
      <c r="H27" s="118">
        <v>0</v>
      </c>
      <c r="I27" s="118">
        <v>0</v>
      </c>
      <c r="J27" s="118">
        <v>0</v>
      </c>
      <c r="K27" s="118">
        <v>0</v>
      </c>
      <c r="L27" s="118">
        <v>0</v>
      </c>
      <c r="M27" s="118">
        <v>0</v>
      </c>
      <c r="N27" s="118">
        <v>0</v>
      </c>
      <c r="O27" s="118">
        <v>0</v>
      </c>
      <c r="P27" s="118">
        <v>0</v>
      </c>
    </row>
    <row r="28" spans="3:19" x14ac:dyDescent="0.25">
      <c r="C28" s="117" t="s">
        <v>121</v>
      </c>
      <c r="D28" s="118">
        <v>0</v>
      </c>
      <c r="E28" s="118">
        <v>0</v>
      </c>
      <c r="F28" s="118">
        <v>0</v>
      </c>
      <c r="G28" s="118">
        <v>0</v>
      </c>
      <c r="H28" s="118">
        <v>0</v>
      </c>
      <c r="I28" s="118">
        <v>0</v>
      </c>
      <c r="J28" s="118">
        <v>0</v>
      </c>
      <c r="K28" s="118">
        <v>0</v>
      </c>
      <c r="L28" s="118">
        <v>0</v>
      </c>
      <c r="M28" s="118">
        <v>0</v>
      </c>
      <c r="N28" s="118">
        <v>0</v>
      </c>
      <c r="O28" s="118">
        <v>0</v>
      </c>
      <c r="P28" s="118">
        <v>0</v>
      </c>
    </row>
    <row r="29" spans="3:19" x14ac:dyDescent="0.25">
      <c r="C29" s="117" t="s">
        <v>122</v>
      </c>
      <c r="D29" s="118">
        <v>0</v>
      </c>
      <c r="E29" s="118">
        <v>0</v>
      </c>
      <c r="F29" s="118">
        <v>0</v>
      </c>
      <c r="G29" s="118">
        <v>0</v>
      </c>
      <c r="H29" s="118">
        <v>0</v>
      </c>
      <c r="I29" s="118">
        <v>0</v>
      </c>
      <c r="J29" s="118">
        <v>0</v>
      </c>
      <c r="K29" s="118">
        <v>0</v>
      </c>
      <c r="L29" s="118">
        <v>0</v>
      </c>
      <c r="M29" s="118">
        <v>0</v>
      </c>
      <c r="N29" s="118">
        <v>0</v>
      </c>
      <c r="O29" s="118">
        <v>0</v>
      </c>
      <c r="P29" s="118">
        <v>0</v>
      </c>
    </row>
    <row r="30" spans="3:19" x14ac:dyDescent="0.25">
      <c r="C30" s="151" t="s">
        <v>123</v>
      </c>
      <c r="D30" s="118">
        <v>0</v>
      </c>
      <c r="E30" s="118">
        <v>0</v>
      </c>
      <c r="F30" s="118">
        <v>0</v>
      </c>
      <c r="G30" s="118">
        <v>0</v>
      </c>
      <c r="H30" s="118">
        <v>0</v>
      </c>
      <c r="I30" s="118">
        <v>0</v>
      </c>
      <c r="J30" s="118">
        <v>0</v>
      </c>
      <c r="K30" s="118">
        <v>0</v>
      </c>
      <c r="L30" s="118">
        <v>0</v>
      </c>
      <c r="M30" s="118">
        <v>0</v>
      </c>
      <c r="N30" s="118">
        <v>0</v>
      </c>
      <c r="O30" s="118">
        <v>0</v>
      </c>
      <c r="P30" s="118">
        <v>0</v>
      </c>
    </row>
    <row r="31" spans="3:19" x14ac:dyDescent="0.25">
      <c r="C31" s="151" t="s">
        <v>124</v>
      </c>
      <c r="D31" s="118">
        <v>0</v>
      </c>
      <c r="E31" s="118">
        <v>0</v>
      </c>
      <c r="F31" s="118">
        <v>0</v>
      </c>
      <c r="G31" s="118">
        <v>0</v>
      </c>
      <c r="H31" s="118">
        <v>0</v>
      </c>
      <c r="I31" s="118">
        <v>0</v>
      </c>
      <c r="J31" s="118">
        <v>0</v>
      </c>
      <c r="K31" s="118">
        <v>0</v>
      </c>
      <c r="L31" s="118">
        <v>0</v>
      </c>
      <c r="M31" s="118">
        <v>0</v>
      </c>
      <c r="N31" s="118">
        <v>0</v>
      </c>
      <c r="O31" s="118">
        <v>0</v>
      </c>
      <c r="P31" s="118">
        <v>0</v>
      </c>
    </row>
    <row r="32" spans="3:19" ht="15.75" thickBot="1" x14ac:dyDescent="0.3">
      <c r="C32" s="152" t="s">
        <v>125</v>
      </c>
      <c r="D32" s="118">
        <v>0</v>
      </c>
      <c r="E32" s="118">
        <v>0</v>
      </c>
      <c r="F32" s="118">
        <v>0</v>
      </c>
      <c r="G32" s="118">
        <v>0</v>
      </c>
      <c r="H32" s="118">
        <v>0</v>
      </c>
      <c r="I32" s="118">
        <v>0</v>
      </c>
      <c r="J32" s="118">
        <v>0</v>
      </c>
      <c r="K32" s="118">
        <v>0</v>
      </c>
      <c r="L32" s="118">
        <v>0</v>
      </c>
      <c r="M32" s="118">
        <v>0</v>
      </c>
      <c r="N32" s="118">
        <v>0</v>
      </c>
      <c r="O32" s="118">
        <v>0</v>
      </c>
      <c r="P32" s="118">
        <v>0</v>
      </c>
    </row>
    <row r="33" spans="3:16" x14ac:dyDescent="0.25">
      <c r="C33" s="127" t="s">
        <v>27</v>
      </c>
      <c r="D33" s="154">
        <v>-186414.86066583038</v>
      </c>
      <c r="E33" s="154">
        <v>-213037.3319364519</v>
      </c>
      <c r="F33" s="154">
        <v>-206935.21988868818</v>
      </c>
      <c r="G33" s="154">
        <v>-234622.58750902954</v>
      </c>
      <c r="H33" s="154">
        <v>-205099.55573874823</v>
      </c>
      <c r="I33" s="154">
        <v>-219858.0413219381</v>
      </c>
      <c r="J33" s="154">
        <v>-209521.94264745677</v>
      </c>
      <c r="K33" s="154">
        <v>-249525.4602918569</v>
      </c>
      <c r="L33" s="154">
        <v>-219539.50600997437</v>
      </c>
      <c r="M33" s="154">
        <v>-222505.42274148497</v>
      </c>
      <c r="N33" s="154">
        <v>-214006.77784950333</v>
      </c>
      <c r="O33" s="154">
        <v>-262741.29339903733</v>
      </c>
      <c r="P33" s="154">
        <v>-239370.06770544464</v>
      </c>
    </row>
    <row r="34" spans="3:16" x14ac:dyDescent="0.25">
      <c r="C34" s="169"/>
      <c r="D34" s="242"/>
      <c r="E34" s="242"/>
      <c r="F34" s="242"/>
      <c r="G34" s="242"/>
      <c r="H34" s="242"/>
      <c r="I34" s="242"/>
      <c r="J34" s="242"/>
      <c r="K34" s="242"/>
      <c r="L34" s="242"/>
      <c r="M34" s="242"/>
      <c r="N34" s="242"/>
      <c r="O34" s="242"/>
      <c r="P34" s="242"/>
    </row>
    <row r="35" spans="3:16" x14ac:dyDescent="0.25">
      <c r="C35" s="148" t="s">
        <v>126</v>
      </c>
      <c r="D35" s="149"/>
      <c r="E35" s="149"/>
      <c r="F35" s="149"/>
      <c r="G35" s="149"/>
      <c r="H35" s="149"/>
      <c r="I35" s="149"/>
      <c r="J35" s="149"/>
      <c r="K35" s="149"/>
      <c r="L35" s="149"/>
      <c r="M35" s="149"/>
      <c r="N35" s="149"/>
      <c r="O35" s="149"/>
      <c r="P35" s="149"/>
    </row>
    <row r="36" spans="3:16" x14ac:dyDescent="0.25">
      <c r="C36" s="117" t="s">
        <v>222</v>
      </c>
      <c r="D36" s="118">
        <v>48769.220403805084</v>
      </c>
      <c r="E36" s="118">
        <v>102178.13493303503</v>
      </c>
      <c r="F36" s="118">
        <v>46781.202517841681</v>
      </c>
      <c r="G36" s="118">
        <v>83389.115300193254</v>
      </c>
      <c r="H36" s="118">
        <v>99889.106612208067</v>
      </c>
      <c r="I36" s="118">
        <v>172868.54580386431</v>
      </c>
      <c r="J36" s="118">
        <v>-29441.642161562282</v>
      </c>
      <c r="K36" s="118">
        <v>14176.989745489904</v>
      </c>
      <c r="L36" s="118">
        <v>16484.313066845221</v>
      </c>
      <c r="M36" s="118">
        <v>-104830.0800847491</v>
      </c>
      <c r="N36" s="118">
        <v>5599.6218840315414</v>
      </c>
      <c r="O36" s="118">
        <v>138587.14513387234</v>
      </c>
      <c r="P36" s="118">
        <v>38938</v>
      </c>
    </row>
    <row r="37" spans="3:16" x14ac:dyDescent="0.25">
      <c r="C37" s="117" t="s">
        <v>127</v>
      </c>
      <c r="D37" s="118">
        <v>0</v>
      </c>
      <c r="E37" s="118">
        <v>0</v>
      </c>
      <c r="F37" s="118">
        <v>0</v>
      </c>
      <c r="G37" s="118">
        <v>500000</v>
      </c>
      <c r="H37" s="118">
        <v>450000</v>
      </c>
      <c r="I37" s="118">
        <v>0</v>
      </c>
      <c r="J37" s="118">
        <v>0</v>
      </c>
      <c r="K37" s="118">
        <v>0</v>
      </c>
      <c r="L37" s="118">
        <v>0</v>
      </c>
      <c r="M37" s="118">
        <v>1050000</v>
      </c>
      <c r="N37" s="118">
        <v>0</v>
      </c>
      <c r="O37" s="118">
        <v>0</v>
      </c>
      <c r="P37" s="118">
        <v>0</v>
      </c>
    </row>
    <row r="38" spans="3:16" x14ac:dyDescent="0.25">
      <c r="C38" s="117" t="s">
        <v>128</v>
      </c>
      <c r="D38" s="118">
        <v>0</v>
      </c>
      <c r="E38" s="118">
        <v>0</v>
      </c>
      <c r="F38" s="118">
        <v>0</v>
      </c>
      <c r="G38" s="118">
        <v>0</v>
      </c>
      <c r="H38" s="118">
        <v>0</v>
      </c>
      <c r="I38" s="118">
        <v>0</v>
      </c>
      <c r="J38" s="118">
        <v>0</v>
      </c>
      <c r="K38" s="118">
        <v>0</v>
      </c>
      <c r="L38" s="118">
        <v>0</v>
      </c>
      <c r="M38" s="118">
        <v>0</v>
      </c>
      <c r="N38" s="118">
        <v>0</v>
      </c>
      <c r="O38" s="118">
        <v>0</v>
      </c>
      <c r="P38" s="118">
        <v>0</v>
      </c>
    </row>
    <row r="39" spans="3:16" x14ac:dyDescent="0.25">
      <c r="C39" s="117" t="s">
        <v>129</v>
      </c>
      <c r="D39" s="118">
        <v>0</v>
      </c>
      <c r="E39" s="118">
        <v>0</v>
      </c>
      <c r="F39" s="118">
        <v>0</v>
      </c>
      <c r="G39" s="118">
        <v>-500000</v>
      </c>
      <c r="H39" s="118">
        <v>-450000</v>
      </c>
      <c r="I39" s="118">
        <v>-200000</v>
      </c>
      <c r="J39" s="118">
        <v>0</v>
      </c>
      <c r="K39" s="118">
        <v>0</v>
      </c>
      <c r="L39" s="118">
        <v>0</v>
      </c>
      <c r="M39" s="118">
        <v>-930000</v>
      </c>
      <c r="N39" s="118">
        <v>0</v>
      </c>
      <c r="O39" s="118">
        <v>-100000</v>
      </c>
      <c r="P39" s="118">
        <v>0</v>
      </c>
    </row>
    <row r="40" spans="3:16" x14ac:dyDescent="0.25">
      <c r="C40" s="117" t="s">
        <v>130</v>
      </c>
      <c r="D40" s="118">
        <v>-86526.155056502073</v>
      </c>
      <c r="E40" s="118">
        <v>-56587.725949890068</v>
      </c>
      <c r="F40" s="118">
        <v>-94177.562416215849</v>
      </c>
      <c r="G40" s="118">
        <v>-66571.55657739201</v>
      </c>
      <c r="H40" s="118">
        <v>-124632.25143902634</v>
      </c>
      <c r="I40" s="118">
        <v>-84800.748368531989</v>
      </c>
      <c r="J40" s="118">
        <v>-147780.87573424206</v>
      </c>
      <c r="K40" s="118">
        <v>-94692.124458199629</v>
      </c>
      <c r="L40" s="118">
        <v>-145981.17514453628</v>
      </c>
      <c r="M40" s="118">
        <v>-93997.396806359495</v>
      </c>
      <c r="N40" s="118">
        <v>-139301.21652630449</v>
      </c>
      <c r="O40" s="118">
        <v>-85554.211522799742</v>
      </c>
      <c r="P40" s="118">
        <v>-132986.45104639637</v>
      </c>
    </row>
    <row r="41" spans="3:16" x14ac:dyDescent="0.25">
      <c r="C41" s="117" t="s">
        <v>131</v>
      </c>
      <c r="D41" s="118">
        <v>0</v>
      </c>
      <c r="E41" s="118">
        <v>0</v>
      </c>
      <c r="F41" s="118">
        <v>-249.24299999999999</v>
      </c>
      <c r="G41" s="118">
        <v>-6191.7569999999996</v>
      </c>
      <c r="H41" s="118">
        <v>-5414.0458200000003</v>
      </c>
      <c r="I41" s="118">
        <v>-1.9999999999990905</v>
      </c>
      <c r="J41" s="118">
        <v>0</v>
      </c>
      <c r="K41" s="118">
        <v>4.582000000118569E-2</v>
      </c>
      <c r="L41" s="118">
        <v>0</v>
      </c>
      <c r="M41" s="118">
        <v>-10977.604459999997</v>
      </c>
      <c r="N41" s="118">
        <v>0</v>
      </c>
      <c r="O41" s="118">
        <v>-0.39554000000134693</v>
      </c>
      <c r="P41" s="118">
        <v>0</v>
      </c>
    </row>
    <row r="42" spans="3:16" x14ac:dyDescent="0.25">
      <c r="C42" s="117" t="s">
        <v>22</v>
      </c>
      <c r="D42" s="118">
        <v>-4465.0779249029401</v>
      </c>
      <c r="E42" s="118">
        <v>-4967.6069806786636</v>
      </c>
      <c r="F42" s="118">
        <v>1241.4774361127074</v>
      </c>
      <c r="G42" s="118">
        <v>-2851.7925305311037</v>
      </c>
      <c r="H42" s="118">
        <v>-10497.816733299711</v>
      </c>
      <c r="I42" s="118">
        <v>-4442.1957005609293</v>
      </c>
      <c r="J42" s="118">
        <v>-3941.4491446914326</v>
      </c>
      <c r="K42" s="118">
        <v>-2970.5384214479272</v>
      </c>
      <c r="L42" s="118">
        <v>-854.53795372996228</v>
      </c>
      <c r="M42" s="118">
        <v>2250.8375027665816</v>
      </c>
      <c r="N42" s="118">
        <v>695.20889228026135</v>
      </c>
      <c r="O42" s="118">
        <v>-4017.5084413168806</v>
      </c>
      <c r="P42" s="118">
        <v>-1957.8695534263738</v>
      </c>
    </row>
    <row r="43" spans="3:16" x14ac:dyDescent="0.25">
      <c r="C43" s="117" t="s">
        <v>132</v>
      </c>
      <c r="D43" s="118">
        <v>0</v>
      </c>
      <c r="E43" s="118">
        <v>0</v>
      </c>
      <c r="F43" s="118">
        <v>0</v>
      </c>
      <c r="G43" s="118">
        <v>0</v>
      </c>
      <c r="H43" s="118">
        <v>0</v>
      </c>
      <c r="I43" s="118">
        <v>0</v>
      </c>
      <c r="J43" s="118">
        <v>0</v>
      </c>
      <c r="K43" s="118">
        <v>0</v>
      </c>
      <c r="L43" s="118">
        <v>0</v>
      </c>
      <c r="M43" s="118">
        <v>0</v>
      </c>
      <c r="N43" s="118">
        <v>0</v>
      </c>
      <c r="O43" s="118">
        <v>0</v>
      </c>
      <c r="P43" s="118">
        <v>0</v>
      </c>
    </row>
    <row r="44" spans="3:16" x14ac:dyDescent="0.25">
      <c r="C44" s="117" t="s">
        <v>133</v>
      </c>
      <c r="D44" s="118">
        <v>0</v>
      </c>
      <c r="E44" s="118">
        <v>0</v>
      </c>
      <c r="F44" s="118">
        <v>0</v>
      </c>
      <c r="G44" s="118">
        <v>0</v>
      </c>
      <c r="H44" s="118">
        <v>0</v>
      </c>
      <c r="I44" s="118">
        <v>0</v>
      </c>
      <c r="J44" s="118">
        <v>0</v>
      </c>
      <c r="K44" s="118">
        <v>0</v>
      </c>
      <c r="L44" s="118">
        <v>0</v>
      </c>
      <c r="M44" s="118">
        <v>0</v>
      </c>
      <c r="N44" s="118">
        <v>0</v>
      </c>
      <c r="O44" s="118">
        <v>0</v>
      </c>
      <c r="P44" s="118">
        <v>0</v>
      </c>
    </row>
    <row r="45" spans="3:16" x14ac:dyDescent="0.25">
      <c r="C45" s="117" t="s">
        <v>134</v>
      </c>
      <c r="D45" s="118">
        <v>0</v>
      </c>
      <c r="E45" s="118">
        <v>0</v>
      </c>
      <c r="F45" s="118">
        <v>0</v>
      </c>
      <c r="G45" s="118">
        <v>0</v>
      </c>
      <c r="H45" s="118">
        <v>0</v>
      </c>
      <c r="I45" s="118">
        <v>0</v>
      </c>
      <c r="J45" s="118">
        <v>0</v>
      </c>
      <c r="K45" s="118">
        <v>0</v>
      </c>
      <c r="L45" s="118">
        <v>0</v>
      </c>
      <c r="M45" s="118">
        <v>0</v>
      </c>
      <c r="N45" s="118">
        <v>0</v>
      </c>
      <c r="O45" s="118">
        <v>0</v>
      </c>
      <c r="P45" s="118">
        <v>0</v>
      </c>
    </row>
    <row r="46" spans="3:16" x14ac:dyDescent="0.25">
      <c r="C46" s="117" t="s">
        <v>135</v>
      </c>
      <c r="D46" s="118">
        <v>0</v>
      </c>
      <c r="E46" s="118">
        <v>0</v>
      </c>
      <c r="F46" s="118">
        <v>0</v>
      </c>
      <c r="G46" s="118">
        <v>0</v>
      </c>
      <c r="H46" s="118">
        <v>0</v>
      </c>
      <c r="I46" s="118">
        <v>0</v>
      </c>
      <c r="J46" s="118">
        <v>0</v>
      </c>
      <c r="K46" s="118">
        <v>0</v>
      </c>
      <c r="L46" s="118">
        <v>0</v>
      </c>
      <c r="M46" s="118">
        <v>0</v>
      </c>
      <c r="N46" s="118">
        <v>0</v>
      </c>
      <c r="O46" s="118">
        <v>0</v>
      </c>
      <c r="P46" s="118">
        <v>0</v>
      </c>
    </row>
    <row r="47" spans="3:16" x14ac:dyDescent="0.25">
      <c r="C47" s="117" t="s">
        <v>136</v>
      </c>
      <c r="D47" s="118">
        <v>0</v>
      </c>
      <c r="E47" s="118">
        <v>0</v>
      </c>
      <c r="F47" s="118">
        <v>0</v>
      </c>
      <c r="G47" s="118">
        <v>0</v>
      </c>
      <c r="H47" s="118">
        <v>0</v>
      </c>
      <c r="I47" s="118">
        <v>0</v>
      </c>
      <c r="J47" s="118">
        <v>0</v>
      </c>
      <c r="K47" s="118">
        <v>0</v>
      </c>
      <c r="L47" s="118">
        <v>0</v>
      </c>
      <c r="M47" s="118">
        <v>0</v>
      </c>
      <c r="N47" s="118">
        <v>0</v>
      </c>
      <c r="O47" s="118">
        <v>0</v>
      </c>
      <c r="P47" s="118">
        <v>0</v>
      </c>
    </row>
    <row r="48" spans="3:16" x14ac:dyDescent="0.25">
      <c r="C48" s="117" t="s">
        <v>137</v>
      </c>
      <c r="D48" s="118">
        <v>0</v>
      </c>
      <c r="E48" s="118">
        <v>0</v>
      </c>
      <c r="F48" s="118">
        <v>0</v>
      </c>
      <c r="G48" s="118">
        <v>0</v>
      </c>
      <c r="H48" s="118">
        <v>0</v>
      </c>
      <c r="I48" s="118">
        <v>0</v>
      </c>
      <c r="J48" s="118">
        <v>0</v>
      </c>
      <c r="K48" s="118">
        <v>0</v>
      </c>
      <c r="L48" s="118">
        <v>0</v>
      </c>
      <c r="M48" s="118">
        <v>0</v>
      </c>
      <c r="N48" s="118">
        <v>0</v>
      </c>
      <c r="O48" s="118">
        <v>0</v>
      </c>
      <c r="P48" s="118">
        <v>0</v>
      </c>
    </row>
    <row r="49" spans="3:16" ht="15.75" thickBot="1" x14ac:dyDescent="0.3">
      <c r="C49" s="117" t="s">
        <v>138</v>
      </c>
      <c r="D49" s="118">
        <v>0</v>
      </c>
      <c r="E49" s="118">
        <v>0</v>
      </c>
      <c r="F49" s="118">
        <v>0</v>
      </c>
      <c r="G49" s="118">
        <v>0</v>
      </c>
      <c r="H49" s="118">
        <v>0</v>
      </c>
      <c r="I49" s="118">
        <v>0</v>
      </c>
      <c r="J49" s="118">
        <v>0</v>
      </c>
      <c r="K49" s="118">
        <v>0</v>
      </c>
      <c r="L49" s="118">
        <v>0</v>
      </c>
      <c r="M49" s="118">
        <v>0</v>
      </c>
      <c r="N49" s="118">
        <v>0</v>
      </c>
      <c r="O49" s="118">
        <v>0</v>
      </c>
      <c r="P49" s="118">
        <v>0</v>
      </c>
    </row>
    <row r="50" spans="3:16" x14ac:dyDescent="0.25">
      <c r="C50" s="127" t="s">
        <v>236</v>
      </c>
      <c r="D50" s="154">
        <v>-42222.012577599933</v>
      </c>
      <c r="E50" s="154">
        <v>40622.802002466306</v>
      </c>
      <c r="F50" s="154">
        <v>-46404.125462261465</v>
      </c>
      <c r="G50" s="154">
        <v>7774.0091922700831</v>
      </c>
      <c r="H50" s="154">
        <v>-40655.007380117982</v>
      </c>
      <c r="I50" s="154">
        <v>-116376.39826522861</v>
      </c>
      <c r="J50" s="154">
        <v>-181163.96704049577</v>
      </c>
      <c r="K50" s="154">
        <v>-83485.627314157653</v>
      </c>
      <c r="L50" s="154">
        <v>-130351.40003142101</v>
      </c>
      <c r="M50" s="154">
        <v>-87554.24384834207</v>
      </c>
      <c r="N50" s="154">
        <v>-133006.38574999268</v>
      </c>
      <c r="O50" s="154">
        <v>-50984.970370244278</v>
      </c>
      <c r="P50" s="154">
        <v>-96006.320599822735</v>
      </c>
    </row>
    <row r="51" spans="3:16" x14ac:dyDescent="0.25">
      <c r="C51" s="121"/>
      <c r="D51" s="122"/>
      <c r="E51" s="122"/>
      <c r="F51" s="122"/>
      <c r="G51" s="122"/>
      <c r="H51" s="122"/>
      <c r="I51" s="122"/>
      <c r="J51" s="122"/>
      <c r="K51" s="122"/>
      <c r="L51" s="122"/>
      <c r="M51" s="122"/>
      <c r="N51" s="122"/>
      <c r="O51" s="122"/>
      <c r="P51" s="122"/>
    </row>
    <row r="52" spans="3:16" x14ac:dyDescent="0.25">
      <c r="C52" s="142" t="s">
        <v>28</v>
      </c>
      <c r="D52" s="143">
        <f t="shared" ref="D52:P52" si="0">+D22+D33+D50</f>
        <v>713.80622049429803</v>
      </c>
      <c r="E52" s="143">
        <f t="shared" si="0"/>
        <v>20440.332941058929</v>
      </c>
      <c r="F52" s="143">
        <f t="shared" si="0"/>
        <v>-21587.955907158117</v>
      </c>
      <c r="G52" s="143">
        <f t="shared" si="0"/>
        <v>19916.816745604825</v>
      </c>
      <c r="H52" s="143">
        <f t="shared" si="0"/>
        <v>-4925.0264203029219</v>
      </c>
      <c r="I52" s="143">
        <f t="shared" si="0"/>
        <v>-4565.2495666520554</v>
      </c>
      <c r="J52" s="143">
        <f t="shared" si="0"/>
        <v>-7637.0810734916595</v>
      </c>
      <c r="K52" s="143">
        <f t="shared" si="0"/>
        <v>-4035.2107320800278</v>
      </c>
      <c r="L52" s="143">
        <f t="shared" si="0"/>
        <v>24019.905038057943</v>
      </c>
      <c r="M52" s="143">
        <f t="shared" si="0"/>
        <v>-13542.951868002536</v>
      </c>
      <c r="N52" s="143">
        <f t="shared" si="0"/>
        <v>-9757.4576738281175</v>
      </c>
      <c r="O52" s="143">
        <f t="shared" si="0"/>
        <v>9115.6279192276561</v>
      </c>
      <c r="P52" s="143">
        <f t="shared" si="0"/>
        <v>-1142.2689234101563</v>
      </c>
    </row>
    <row r="53" spans="3:16" x14ac:dyDescent="0.25">
      <c r="C53" s="117" t="s">
        <v>139</v>
      </c>
      <c r="D53" s="118">
        <f>+'Quarterly BS'!G27</f>
        <v>24360</v>
      </c>
      <c r="E53" s="118">
        <f>+'Quarterly BS'!H27</f>
        <v>25341.840414655202</v>
      </c>
      <c r="F53" s="118">
        <f>+'Quarterly BS'!I27</f>
        <v>45612.141093756305</v>
      </c>
      <c r="G53" s="118">
        <f>+'Quarterly BS'!J27</f>
        <v>24015.1726816314</v>
      </c>
      <c r="H53" s="118">
        <f>+'Quarterly BS'!K27</f>
        <v>43725.789712353901</v>
      </c>
      <c r="I53" s="118">
        <f>+'Quarterly BS'!L27</f>
        <v>38752.324474362402</v>
      </c>
      <c r="J53" s="118">
        <f>+'Quarterly BS'!M27</f>
        <v>34215.969319716402</v>
      </c>
      <c r="K53" s="118">
        <f>+'Quarterly BS'!N27</f>
        <v>26071.195504138297</v>
      </c>
      <c r="L53" s="118">
        <f>+'Quarterly BS'!O27</f>
        <v>21402.568781965503</v>
      </c>
      <c r="M53" s="118">
        <f>+'Quarterly BS'!P27</f>
        <v>45330.155312712697</v>
      </c>
      <c r="N53" s="118">
        <f>+'Quarterly BS'!Q27</f>
        <v>31261.420554229699</v>
      </c>
      <c r="O53" s="118">
        <f>+'Quarterly BS'!R27</f>
        <v>21290.567260008902</v>
      </c>
      <c r="P53" s="118">
        <f>+'Quarterly BS'!S27</f>
        <v>30136.4562713575</v>
      </c>
    </row>
    <row r="54" spans="3:16" ht="24.75" thickBot="1" x14ac:dyDescent="0.3">
      <c r="C54" s="152" t="s">
        <v>140</v>
      </c>
      <c r="D54" s="153">
        <v>268.63673933188795</v>
      </c>
      <c r="E54" s="153">
        <v>-170.30610483163215</v>
      </c>
      <c r="F54" s="153">
        <v>-9.2976786658461918</v>
      </c>
      <c r="G54" s="153">
        <v>-205.03295583440962</v>
      </c>
      <c r="H54" s="153">
        <v>-48.640896709960401</v>
      </c>
      <c r="I54" s="153">
        <v>28.7338356614625</v>
      </c>
      <c r="J54" s="153">
        <v>-507.1513198286641</v>
      </c>
      <c r="K54" s="153">
        <v>-632.94161912283801</v>
      </c>
      <c r="L54" s="153">
        <v>-92.468143708777205</v>
      </c>
      <c r="M54" s="153">
        <v>-526.09490387859671</v>
      </c>
      <c r="N54" s="153">
        <v>-213.10009863215907</v>
      </c>
      <c r="O54" s="153">
        <v>-269.83685378046698</v>
      </c>
      <c r="P54" s="153">
        <v>-376.54021309488803</v>
      </c>
    </row>
    <row r="55" spans="3:16" x14ac:dyDescent="0.25">
      <c r="C55" s="121" t="s">
        <v>29</v>
      </c>
      <c r="D55" s="122">
        <f>+SUM(D52:D54)</f>
        <v>25342.442959826185</v>
      </c>
      <c r="E55" s="122">
        <f t="shared" ref="E55:P55" si="1">+SUM(E52:E54)</f>
        <v>45611.867250882497</v>
      </c>
      <c r="F55" s="122">
        <f t="shared" si="1"/>
        <v>24014.887507932341</v>
      </c>
      <c r="G55" s="122">
        <f t="shared" si="1"/>
        <v>43726.95647140182</v>
      </c>
      <c r="H55" s="122">
        <f t="shared" si="1"/>
        <v>38752.122395341015</v>
      </c>
      <c r="I55" s="122">
        <f t="shared" si="1"/>
        <v>34215.80874337181</v>
      </c>
      <c r="J55" s="122">
        <f t="shared" si="1"/>
        <v>26071.736926396079</v>
      </c>
      <c r="K55" s="122">
        <f t="shared" si="1"/>
        <v>21403.043152935432</v>
      </c>
      <c r="L55" s="122">
        <f t="shared" si="1"/>
        <v>45330.005676314664</v>
      </c>
      <c r="M55" s="122">
        <f t="shared" si="1"/>
        <v>31261.108540831563</v>
      </c>
      <c r="N55" s="122">
        <f t="shared" si="1"/>
        <v>21290.862781769421</v>
      </c>
      <c r="O55" s="122">
        <f t="shared" si="1"/>
        <v>30136.358325456091</v>
      </c>
      <c r="P55" s="122">
        <f t="shared" si="1"/>
        <v>28617.647134852454</v>
      </c>
    </row>
    <row r="57" spans="3:16" x14ac:dyDescent="0.25">
      <c r="C57" s="186" t="s">
        <v>249</v>
      </c>
    </row>
    <row r="58" spans="3:16" x14ac:dyDescent="0.25">
      <c r="C58" s="125" t="s">
        <v>251</v>
      </c>
      <c r="D58" s="185">
        <v>-19229.683037843315</v>
      </c>
      <c r="E58" s="185">
        <v>-23407.820758546863</v>
      </c>
      <c r="F58" s="185">
        <v>-19477.134615606119</v>
      </c>
      <c r="G58" s="185">
        <v>-37039.03474287875</v>
      </c>
      <c r="H58" s="185">
        <v>-87213.88040314184</v>
      </c>
      <c r="I58" s="185">
        <v>-2463</v>
      </c>
      <c r="J58" s="185">
        <v>-6696.9152247933962</v>
      </c>
      <c r="K58" s="185">
        <v>-14852</v>
      </c>
      <c r="L58" s="185">
        <v>-5666.7817917867214</v>
      </c>
      <c r="M58" s="185">
        <v>-7065</v>
      </c>
      <c r="N58" s="185">
        <v>10751.428534890554</v>
      </c>
      <c r="O58" s="185">
        <v>29446</v>
      </c>
      <c r="P58" s="185"/>
    </row>
    <row r="59" spans="3:16" x14ac:dyDescent="0.25">
      <c r="C59" s="125" t="s">
        <v>250</v>
      </c>
      <c r="D59" s="185">
        <v>19229.68303784333</v>
      </c>
      <c r="E59" s="185">
        <v>23407.820758546877</v>
      </c>
      <c r="F59" s="185">
        <v>19477.13461560609</v>
      </c>
      <c r="G59" s="185">
        <v>37039.03474287875</v>
      </c>
      <c r="H59" s="185">
        <v>87214.030023023792</v>
      </c>
      <c r="I59" s="185">
        <v>2462.6971735537227</v>
      </c>
      <c r="J59" s="185">
        <v>6696.9152247934544</v>
      </c>
      <c r="K59" s="185">
        <v>14852</v>
      </c>
      <c r="L59" s="185">
        <v>5666.7817917867505</v>
      </c>
      <c r="M59" s="185">
        <v>7065</v>
      </c>
      <c r="N59" s="185">
        <v>-10751.428534890583</v>
      </c>
      <c r="O59" s="185">
        <v>-29446</v>
      </c>
      <c r="P59" s="185"/>
    </row>
    <row r="61" spans="3:16" x14ac:dyDescent="0.25">
      <c r="C61" s="69" t="s">
        <v>94</v>
      </c>
      <c r="D61" s="156"/>
      <c r="E61" s="156"/>
      <c r="F61" s="156"/>
      <c r="G61" s="156"/>
      <c r="H61" s="156"/>
      <c r="I61" s="156"/>
      <c r="J61" s="156"/>
      <c r="K61" s="156"/>
      <c r="L61" s="156"/>
      <c r="M61" s="156"/>
    </row>
    <row r="62" spans="3:16" ht="21.4" customHeight="1" x14ac:dyDescent="0.25">
      <c r="C62" s="278" t="s">
        <v>233</v>
      </c>
      <c r="D62" s="278"/>
      <c r="E62" s="278"/>
      <c r="F62" s="278"/>
      <c r="G62" s="278"/>
      <c r="H62" s="278"/>
      <c r="I62" s="278"/>
      <c r="J62" s="278"/>
      <c r="K62" s="278"/>
      <c r="L62" s="278"/>
      <c r="M62" s="278"/>
      <c r="N62" s="278"/>
      <c r="O62" s="278"/>
      <c r="P62" s="278"/>
    </row>
    <row r="63" spans="3:16" ht="14.25" customHeight="1" x14ac:dyDescent="0.25">
      <c r="C63" s="278" t="s">
        <v>289</v>
      </c>
      <c r="D63" s="278"/>
      <c r="E63" s="278"/>
      <c r="F63" s="278"/>
      <c r="G63" s="278"/>
      <c r="H63" s="278"/>
      <c r="I63" s="278"/>
      <c r="J63" s="278"/>
      <c r="K63" s="278"/>
      <c r="L63" s="278"/>
      <c r="M63" s="278"/>
    </row>
    <row r="64" spans="3:16" ht="14.25" customHeight="1" x14ac:dyDescent="0.25">
      <c r="C64" s="278" t="s">
        <v>290</v>
      </c>
      <c r="D64" s="278"/>
      <c r="E64" s="278"/>
      <c r="F64" s="278"/>
      <c r="G64" s="278"/>
      <c r="H64" s="278"/>
      <c r="I64" s="278"/>
      <c r="J64" s="278"/>
      <c r="K64" s="278"/>
      <c r="L64" s="278"/>
      <c r="M64" s="278"/>
    </row>
  </sheetData>
  <mergeCells count="3">
    <mergeCell ref="C63:M63"/>
    <mergeCell ref="C64:M64"/>
    <mergeCell ref="C62:P62"/>
  </mergeCells>
  <pageMargins left="0.70866141732283472" right="0.70866141732283472" top="0.74803149606299213" bottom="0.74803149606299213" header="0.31496062992125984" footer="0.31496062992125984"/>
  <pageSetup paperSize="9" scale="66" fitToHeight="0" orientation="landscape" r:id="rId1"/>
  <headerFooter>
    <oddFooter>&amp;R&amp;P</oddFooter>
  </headerFooter>
  <rowBreaks count="1" manualBreakCount="1">
    <brk id="34" min="1" max="1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9956F-F976-429E-8217-1908E9248447}">
  <dimension ref="C1:D25"/>
  <sheetViews>
    <sheetView showGridLines="0" view="pageBreakPreview" zoomScaleNormal="130" zoomScaleSheetLayoutView="100" workbookViewId="0"/>
  </sheetViews>
  <sheetFormatPr defaultRowHeight="15" x14ac:dyDescent="0.25"/>
  <cols>
    <col min="1" max="1" width="1.5703125" customWidth="1"/>
    <col min="2" max="2" width="2" customWidth="1"/>
    <col min="3" max="3" width="29.5703125" customWidth="1"/>
    <col min="4" max="4" width="98.140625" customWidth="1"/>
    <col min="5" max="5" width="1.85546875" customWidth="1"/>
  </cols>
  <sheetData>
    <row r="1" spans="3:4" ht="8.85" customHeight="1" x14ac:dyDescent="0.25"/>
    <row r="2" spans="3:4" ht="15.75" x14ac:dyDescent="0.25">
      <c r="C2" s="112" t="s">
        <v>97</v>
      </c>
    </row>
    <row r="4" spans="3:4" ht="15.75" thickBot="1" x14ac:dyDescent="0.3">
      <c r="C4" s="180" t="s">
        <v>102</v>
      </c>
      <c r="D4" s="180" t="s">
        <v>101</v>
      </c>
    </row>
    <row r="5" spans="3:4" ht="39" thickTop="1" x14ac:dyDescent="0.25">
      <c r="C5" s="181" t="s">
        <v>10</v>
      </c>
      <c r="D5" s="181" t="s">
        <v>403</v>
      </c>
    </row>
    <row r="6" spans="3:4" ht="63.75" x14ac:dyDescent="0.25">
      <c r="C6" s="181" t="s">
        <v>12</v>
      </c>
      <c r="D6" s="181" t="s">
        <v>100</v>
      </c>
    </row>
    <row r="7" spans="3:4" ht="25.5" x14ac:dyDescent="0.25">
      <c r="C7" s="181" t="s">
        <v>14</v>
      </c>
      <c r="D7" s="181" t="s">
        <v>96</v>
      </c>
    </row>
    <row r="9" spans="3:4" ht="15.75" x14ac:dyDescent="0.25">
      <c r="C9" s="112" t="s">
        <v>95</v>
      </c>
    </row>
    <row r="11" spans="3:4" ht="15.75" thickBot="1" x14ac:dyDescent="0.3">
      <c r="C11" s="180" t="s">
        <v>86</v>
      </c>
      <c r="D11" s="180" t="s">
        <v>87</v>
      </c>
    </row>
    <row r="12" spans="3:4" ht="51.75" thickTop="1" x14ac:dyDescent="0.25">
      <c r="C12" s="182" t="s">
        <v>257</v>
      </c>
      <c r="D12" s="182" t="s">
        <v>305</v>
      </c>
    </row>
    <row r="13" spans="3:4" x14ac:dyDescent="0.25">
      <c r="C13" s="182" t="s">
        <v>57</v>
      </c>
      <c r="D13" s="182" t="s">
        <v>260</v>
      </c>
    </row>
    <row r="14" spans="3:4" x14ac:dyDescent="0.25">
      <c r="C14" s="182" t="s">
        <v>1</v>
      </c>
      <c r="D14" s="182" t="s">
        <v>261</v>
      </c>
    </row>
    <row r="15" spans="3:4" x14ac:dyDescent="0.25">
      <c r="C15" s="182" t="s">
        <v>258</v>
      </c>
      <c r="D15" s="182" t="s">
        <v>262</v>
      </c>
    </row>
    <row r="16" spans="3:4" x14ac:dyDescent="0.25">
      <c r="C16" s="182" t="s">
        <v>259</v>
      </c>
      <c r="D16" s="182" t="s">
        <v>263</v>
      </c>
    </row>
    <row r="17" spans="3:4" ht="63.75" x14ac:dyDescent="0.25">
      <c r="C17" s="182" t="s">
        <v>293</v>
      </c>
      <c r="D17" s="182" t="s">
        <v>244</v>
      </c>
    </row>
    <row r="18" spans="3:4" ht="25.5" x14ac:dyDescent="0.25">
      <c r="C18" s="181" t="s">
        <v>88</v>
      </c>
      <c r="D18" s="181" t="s">
        <v>98</v>
      </c>
    </row>
    <row r="19" spans="3:4" ht="25.5" x14ac:dyDescent="0.25">
      <c r="C19" s="181" t="s">
        <v>89</v>
      </c>
      <c r="D19" s="181" t="s">
        <v>99</v>
      </c>
    </row>
    <row r="20" spans="3:4" ht="38.25" x14ac:dyDescent="0.25">
      <c r="C20" s="181" t="s">
        <v>103</v>
      </c>
      <c r="D20" s="181" t="s">
        <v>105</v>
      </c>
    </row>
    <row r="21" spans="3:4" x14ac:dyDescent="0.25">
      <c r="C21" s="181" t="s">
        <v>90</v>
      </c>
      <c r="D21" s="181" t="s">
        <v>106</v>
      </c>
    </row>
    <row r="22" spans="3:4" ht="63.75" x14ac:dyDescent="0.25">
      <c r="C22" s="181" t="s">
        <v>107</v>
      </c>
      <c r="D22" s="181" t="s">
        <v>92</v>
      </c>
    </row>
    <row r="23" spans="3:4" ht="38.25" x14ac:dyDescent="0.25">
      <c r="C23" s="181" t="s">
        <v>104</v>
      </c>
      <c r="D23" s="181" t="s">
        <v>93</v>
      </c>
    </row>
    <row r="24" spans="3:4" x14ac:dyDescent="0.25">
      <c r="C24" s="181" t="s">
        <v>108</v>
      </c>
      <c r="D24" s="181" t="s">
        <v>91</v>
      </c>
    </row>
    <row r="25" spans="3:4" ht="25.5" x14ac:dyDescent="0.25">
      <c r="C25" s="181" t="s">
        <v>219</v>
      </c>
      <c r="D25" s="181" t="s">
        <v>109</v>
      </c>
    </row>
  </sheetData>
  <pageMargins left="0.7" right="0.7" top="0.75" bottom="0.75" header="0.3" footer="0.3"/>
  <pageSetup paperSize="9" scale="6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09BBE-9D2E-4DAD-B53E-4A2A6589EC20}">
  <dimension ref="B2:B3"/>
  <sheetViews>
    <sheetView showGridLines="0" zoomScaleNormal="100" workbookViewId="0"/>
  </sheetViews>
  <sheetFormatPr defaultRowHeight="15" x14ac:dyDescent="0.25"/>
  <cols>
    <col min="1" max="1" width="5.7109375" customWidth="1"/>
    <col min="2" max="2" width="212.42578125" customWidth="1"/>
  </cols>
  <sheetData>
    <row r="2" spans="2:2" x14ac:dyDescent="0.25">
      <c r="B2" s="102" t="s">
        <v>212</v>
      </c>
    </row>
    <row r="3" spans="2:2" ht="409.6" x14ac:dyDescent="0.25">
      <c r="B3" s="106" t="s">
        <v>211</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A41AB-E337-4962-9AED-4A09499314E5}">
  <sheetPr>
    <tabColor rgb="FFC00000"/>
    <pageSetUpPr fitToPage="1"/>
  </sheetPr>
  <dimension ref="A1:W151"/>
  <sheetViews>
    <sheetView showGridLines="0" view="pageBreakPreview" zoomScale="115" zoomScaleNormal="110" zoomScaleSheetLayoutView="115" workbookViewId="0">
      <pane ySplit="6" topLeftCell="A7" activePane="bottomLeft" state="frozen"/>
      <selection pane="bottomLeft" activeCell="I2" sqref="I2"/>
    </sheetView>
  </sheetViews>
  <sheetFormatPr defaultColWidth="9.140625" defaultRowHeight="12" outlineLevelCol="1" x14ac:dyDescent="0.2"/>
  <cols>
    <col min="1" max="1" width="2.42578125" style="6" customWidth="1"/>
    <col min="2" max="2" width="0.5703125" style="6" customWidth="1"/>
    <col min="3" max="3" width="1.140625" style="6" customWidth="1"/>
    <col min="4" max="4" width="3.140625" style="6" customWidth="1"/>
    <col min="5" max="5" width="2" style="6" customWidth="1"/>
    <col min="6" max="6" width="55" style="6" customWidth="1"/>
    <col min="7" max="7" width="5.85546875" style="37" customWidth="1"/>
    <col min="8" max="8" width="12.7109375" style="6" hidden="1" customWidth="1" outlineLevel="1"/>
    <col min="9" max="9" width="12.7109375" style="6" customWidth="1" collapsed="1"/>
    <col min="10" max="18" width="12.7109375" style="6" customWidth="1"/>
    <col min="19" max="19" width="2.140625" style="6" customWidth="1"/>
    <col min="20" max="16384" width="9.140625" style="6"/>
  </cols>
  <sheetData>
    <row r="1" spans="1:21" ht="5.25" customHeight="1" x14ac:dyDescent="0.2"/>
    <row r="2" spans="1:21" ht="13.5" customHeight="1" x14ac:dyDescent="0.25">
      <c r="C2" s="50" t="s">
        <v>186</v>
      </c>
    </row>
    <row r="3" spans="1:21" ht="13.5" customHeight="1" x14ac:dyDescent="0.25">
      <c r="C3" s="50"/>
    </row>
    <row r="4" spans="1:21" ht="15" customHeight="1" x14ac:dyDescent="0.2">
      <c r="C4" s="254" t="s">
        <v>377</v>
      </c>
      <c r="G4" s="6"/>
      <c r="H4" s="215" t="s">
        <v>303</v>
      </c>
      <c r="I4" s="215" t="s">
        <v>303</v>
      </c>
      <c r="J4" s="215" t="s">
        <v>303</v>
      </c>
      <c r="K4" s="215" t="s">
        <v>303</v>
      </c>
      <c r="L4" s="215" t="s">
        <v>303</v>
      </c>
      <c r="M4" s="215" t="s">
        <v>303</v>
      </c>
      <c r="N4" s="215" t="s">
        <v>303</v>
      </c>
      <c r="O4" s="215" t="s">
        <v>304</v>
      </c>
      <c r="P4" s="215" t="s">
        <v>304</v>
      </c>
      <c r="Q4" s="215" t="s">
        <v>304</v>
      </c>
      <c r="R4" s="215" t="s">
        <v>304</v>
      </c>
    </row>
    <row r="5" spans="1:21" ht="5.0999999999999996" customHeight="1" x14ac:dyDescent="0.25">
      <c r="C5" s="50"/>
      <c r="H5" s="217"/>
      <c r="I5" s="216"/>
      <c r="J5" s="216"/>
      <c r="K5" s="216"/>
      <c r="L5" s="216"/>
      <c r="M5" s="216"/>
      <c r="N5" s="216"/>
      <c r="O5" s="217"/>
      <c r="P5" s="218"/>
      <c r="Q5" s="218"/>
      <c r="R5" s="218"/>
    </row>
    <row r="6" spans="1:21" s="7" customFormat="1" ht="13.5" customHeight="1" thickBot="1" x14ac:dyDescent="0.3">
      <c r="C6" s="100" t="s">
        <v>201</v>
      </c>
      <c r="D6" s="8"/>
      <c r="E6" s="9"/>
      <c r="F6" s="9"/>
      <c r="G6" s="38" t="s">
        <v>147</v>
      </c>
      <c r="H6" s="10">
        <v>2014</v>
      </c>
      <c r="I6" s="10">
        <v>2015</v>
      </c>
      <c r="J6" s="10">
        <v>2016</v>
      </c>
      <c r="K6" s="10">
        <v>2017</v>
      </c>
      <c r="L6" s="10">
        <v>2018</v>
      </c>
      <c r="M6" s="10">
        <v>2019</v>
      </c>
      <c r="N6" s="10">
        <v>2020</v>
      </c>
      <c r="O6" s="10">
        <v>2021</v>
      </c>
      <c r="P6" s="10">
        <v>2022</v>
      </c>
      <c r="Q6" s="10">
        <v>2023</v>
      </c>
      <c r="R6" s="10">
        <v>2024</v>
      </c>
      <c r="S6" s="11"/>
    </row>
    <row r="7" spans="1:21" s="7" customFormat="1" ht="8.85" customHeight="1" thickTop="1" x14ac:dyDescent="0.25">
      <c r="C7" s="83"/>
      <c r="D7" s="83"/>
      <c r="E7" s="84"/>
      <c r="F7" s="84"/>
      <c r="G7" s="85"/>
      <c r="H7" s="86"/>
      <c r="I7" s="86"/>
      <c r="J7" s="86"/>
      <c r="K7" s="86"/>
      <c r="L7" s="86"/>
      <c r="M7" s="86"/>
      <c r="N7" s="86"/>
      <c r="O7" s="86"/>
      <c r="P7" s="86"/>
      <c r="Q7" s="86"/>
      <c r="R7" s="86"/>
      <c r="S7" s="11"/>
    </row>
    <row r="8" spans="1:21" s="7" customFormat="1" ht="13.5" customHeight="1" x14ac:dyDescent="0.25">
      <c r="C8" s="47" t="s">
        <v>202</v>
      </c>
      <c r="D8" s="47"/>
      <c r="G8" s="41"/>
      <c r="O8" s="184"/>
    </row>
    <row r="9" spans="1:21" s="7" customFormat="1" ht="13.5" customHeight="1" x14ac:dyDescent="0.25">
      <c r="D9" s="12" t="s">
        <v>108</v>
      </c>
      <c r="E9" s="12"/>
      <c r="F9" s="12"/>
      <c r="G9" s="48" t="s">
        <v>148</v>
      </c>
      <c r="H9" s="49">
        <v>264.8</v>
      </c>
      <c r="I9" s="49">
        <v>308.49400000000003</v>
      </c>
      <c r="J9" s="49">
        <v>359.46800000000002</v>
      </c>
      <c r="K9" s="49">
        <v>439.68700000000001</v>
      </c>
      <c r="L9" s="49">
        <v>515.62400000000002</v>
      </c>
      <c r="M9" s="49">
        <v>611.32100000000003</v>
      </c>
      <c r="N9" s="49">
        <v>646.93200000000002</v>
      </c>
      <c r="O9" s="49">
        <v>769.58299999999997</v>
      </c>
      <c r="P9" s="49">
        <v>802.09799999999996</v>
      </c>
      <c r="Q9" s="49">
        <v>797.31200000000001</v>
      </c>
      <c r="R9" s="49">
        <v>839.74599999999998</v>
      </c>
    </row>
    <row r="10" spans="1:21" s="7" customFormat="1" ht="13.5" customHeight="1" x14ac:dyDescent="0.25">
      <c r="D10" s="13" t="s">
        <v>90</v>
      </c>
      <c r="E10" s="14"/>
      <c r="F10" s="14"/>
      <c r="G10" s="15" t="s">
        <v>148</v>
      </c>
      <c r="H10" s="16">
        <v>-125.3</v>
      </c>
      <c r="I10" s="16">
        <v>-129.17400000000001</v>
      </c>
      <c r="J10" s="16">
        <v>-142.708</v>
      </c>
      <c r="K10" s="16">
        <v>-153.369</v>
      </c>
      <c r="L10" s="16">
        <v>-171.09899999999999</v>
      </c>
      <c r="M10" s="16">
        <v>-195.36199999999999</v>
      </c>
      <c r="N10" s="16">
        <v>-229.69900000000001</v>
      </c>
      <c r="O10" s="16">
        <v>-258.70100000000002</v>
      </c>
      <c r="P10" s="16">
        <v>-324.82799999999997</v>
      </c>
      <c r="Q10" s="16">
        <v>-376.37700000000001</v>
      </c>
      <c r="R10" s="16">
        <v>-401.09399999999999</v>
      </c>
    </row>
    <row r="11" spans="1:21" s="7" customFormat="1" ht="13.5" customHeight="1" x14ac:dyDescent="0.25">
      <c r="D11" s="13" t="s">
        <v>196</v>
      </c>
      <c r="E11" s="13"/>
      <c r="F11" s="13"/>
      <c r="G11" s="40" t="s">
        <v>148</v>
      </c>
      <c r="H11" s="18"/>
      <c r="I11" s="18">
        <f t="shared" ref="I11:K11" si="0">ROUND(+I12-H12-I9-I10,0)</f>
        <v>49</v>
      </c>
      <c r="J11" s="18">
        <f t="shared" si="0"/>
        <v>61</v>
      </c>
      <c r="K11" s="18">
        <f t="shared" si="0"/>
        <v>6</v>
      </c>
      <c r="L11" s="18">
        <f>ROUND(+L12-K12-L9-L10,0)</f>
        <v>0</v>
      </c>
      <c r="M11" s="18">
        <f t="shared" ref="M11:R11" si="1">ROUND(+M12-L12-M9-M10,0)</f>
        <v>0</v>
      </c>
      <c r="N11" s="18">
        <f t="shared" si="1"/>
        <v>0</v>
      </c>
      <c r="O11" s="18">
        <f>ROUND(+O12-N12-O9-O10,0)</f>
        <v>0</v>
      </c>
      <c r="P11" s="18">
        <f t="shared" si="1"/>
        <v>0</v>
      </c>
      <c r="Q11" s="18">
        <f t="shared" si="1"/>
        <v>0</v>
      </c>
      <c r="R11" s="18">
        <f t="shared" si="1"/>
        <v>0</v>
      </c>
    </row>
    <row r="12" spans="1:21" s="20" customFormat="1" ht="13.5" customHeight="1" x14ac:dyDescent="0.25">
      <c r="A12" s="7"/>
      <c r="B12" s="7"/>
      <c r="C12" s="7"/>
      <c r="D12" s="19" t="s">
        <v>152</v>
      </c>
      <c r="E12" s="13"/>
      <c r="F12" s="13"/>
      <c r="G12" s="40" t="s">
        <v>148</v>
      </c>
      <c r="H12" s="5">
        <v>1788.4390000000001</v>
      </c>
      <c r="I12" s="5">
        <v>2016.5229999999999</v>
      </c>
      <c r="J12" s="5">
        <v>2293.9929999999999</v>
      </c>
      <c r="K12" s="5">
        <v>2586.123</v>
      </c>
      <c r="L12" s="5">
        <v>2930.7530000000002</v>
      </c>
      <c r="M12" s="5">
        <v>3346.712</v>
      </c>
      <c r="N12" s="5">
        <v>3763.9450000000002</v>
      </c>
      <c r="O12" s="5">
        <v>4274.8270000000002</v>
      </c>
      <c r="P12" s="5">
        <v>4752.0969999999998</v>
      </c>
      <c r="Q12" s="5">
        <v>5173.0320000000002</v>
      </c>
      <c r="R12" s="5">
        <v>5611.6850000000004</v>
      </c>
      <c r="T12" s="187"/>
      <c r="U12" s="187"/>
    </row>
    <row r="13" spans="1:21" s="20" customFormat="1" ht="13.5" customHeight="1" x14ac:dyDescent="0.25">
      <c r="A13" s="7"/>
      <c r="B13" s="7"/>
      <c r="C13" s="7"/>
      <c r="D13" s="34" t="s">
        <v>388</v>
      </c>
      <c r="E13" s="13"/>
      <c r="F13" s="13"/>
      <c r="G13" s="40" t="s">
        <v>148</v>
      </c>
      <c r="H13" s="203"/>
      <c r="I13" s="18">
        <f t="shared" ref="I13:P13" si="2">I12-H12</f>
        <v>228.08399999999983</v>
      </c>
      <c r="J13" s="18">
        <f t="shared" si="2"/>
        <v>277.47000000000003</v>
      </c>
      <c r="K13" s="18">
        <f t="shared" si="2"/>
        <v>292.13000000000011</v>
      </c>
      <c r="L13" s="18">
        <f t="shared" si="2"/>
        <v>344.63000000000011</v>
      </c>
      <c r="M13" s="18">
        <f t="shared" si="2"/>
        <v>415.95899999999983</v>
      </c>
      <c r="N13" s="18">
        <f t="shared" si="2"/>
        <v>417.23300000000017</v>
      </c>
      <c r="O13" s="18">
        <f>O12-N12</f>
        <v>510.88200000000006</v>
      </c>
      <c r="P13" s="18">
        <f t="shared" si="2"/>
        <v>477.26999999999953</v>
      </c>
      <c r="Q13" s="18">
        <f>Q12-P12</f>
        <v>420.9350000000004</v>
      </c>
      <c r="R13" s="18">
        <f>R12-Q12</f>
        <v>438.65300000000025</v>
      </c>
    </row>
    <row r="14" spans="1:21" s="7" customFormat="1" ht="13.5" customHeight="1" x14ac:dyDescent="0.25">
      <c r="D14" s="34" t="s">
        <v>388</v>
      </c>
      <c r="E14" s="34"/>
      <c r="F14" s="13"/>
      <c r="G14" s="22" t="s">
        <v>151</v>
      </c>
      <c r="H14" s="13"/>
      <c r="I14" s="36">
        <f>+IFERROR(I12/H12-1,"n.a.")</f>
        <v>0.12753244589275892</v>
      </c>
      <c r="J14" s="36">
        <f>+IFERROR(J12/I12-1,"n.a.")</f>
        <v>0.1375982322046414</v>
      </c>
      <c r="K14" s="36">
        <f t="shared" ref="K14" si="3">+IFERROR(K12/J12-1,"n.a.")</f>
        <v>0.12734563706166502</v>
      </c>
      <c r="L14" s="36">
        <f t="shared" ref="L14" si="4">+IFERROR(L12/K12-1,"n.a.")</f>
        <v>0.13326125632848873</v>
      </c>
      <c r="M14" s="36">
        <f t="shared" ref="M14" si="5">+IFERROR(M12/L12-1,"n.a.")</f>
        <v>0.14192905372783038</v>
      </c>
      <c r="N14" s="36">
        <f t="shared" ref="N14" si="6">+IFERROR(N12/M12-1,"n.a.")</f>
        <v>0.12466952638888573</v>
      </c>
      <c r="O14" s="36">
        <f>+IFERROR(O12/N12-1,"n.a.")</f>
        <v>0.13573046364917651</v>
      </c>
      <c r="P14" s="36">
        <f t="shared" ref="P14" si="7">+IFERROR(P12/O12-1,"n.a.")</f>
        <v>0.11164662336043052</v>
      </c>
      <c r="Q14" s="36">
        <f t="shared" ref="Q14:R14" si="8">+IFERROR(Q12/P12-1,"n.a.")</f>
        <v>8.8578789532284485E-2</v>
      </c>
      <c r="R14" s="36">
        <f t="shared" si="8"/>
        <v>8.4796111835380161E-2</v>
      </c>
    </row>
    <row r="15" spans="1:21" s="20" customFormat="1" ht="13.5" customHeight="1" x14ac:dyDescent="0.25">
      <c r="A15" s="7"/>
      <c r="B15" s="7"/>
      <c r="C15" s="7"/>
      <c r="D15" s="19" t="s">
        <v>173</v>
      </c>
      <c r="E15" s="13"/>
      <c r="F15" s="13"/>
      <c r="G15" s="40" t="s">
        <v>148</v>
      </c>
      <c r="H15" s="5">
        <v>1700.0119999999999</v>
      </c>
      <c r="I15" s="5">
        <v>1890.252</v>
      </c>
      <c r="J15" s="5">
        <v>2137.02</v>
      </c>
      <c r="K15" s="5">
        <v>2432.973</v>
      </c>
      <c r="L15" s="5">
        <v>2755.1129999999998</v>
      </c>
      <c r="M15" s="5">
        <v>3133.2910000000002</v>
      </c>
      <c r="N15" s="5">
        <v>3518.0940000000001</v>
      </c>
      <c r="O15" s="5">
        <v>4017.721</v>
      </c>
      <c r="P15" s="5">
        <v>4522.759</v>
      </c>
      <c r="Q15" s="5">
        <v>4964.49</v>
      </c>
      <c r="R15" s="5">
        <v>5391.6580000000004</v>
      </c>
      <c r="S15" s="7"/>
    </row>
    <row r="16" spans="1:21" s="7" customFormat="1" ht="13.5" customHeight="1" x14ac:dyDescent="0.25">
      <c r="D16" s="19" t="s">
        <v>88</v>
      </c>
      <c r="E16" s="13"/>
      <c r="F16" s="13"/>
      <c r="G16" s="22" t="s">
        <v>151</v>
      </c>
      <c r="H16" s="23"/>
      <c r="I16" s="36">
        <f t="shared" ref="I16:R16" si="9">+-I10/I15</f>
        <v>6.8336920156677528E-2</v>
      </c>
      <c r="J16" s="36">
        <f t="shared" si="9"/>
        <v>6.6778972587996366E-2</v>
      </c>
      <c r="K16" s="36">
        <f t="shared" si="9"/>
        <v>6.3037690923820361E-2</v>
      </c>
      <c r="L16" s="36">
        <f t="shared" si="9"/>
        <v>6.2102352970640408E-2</v>
      </c>
      <c r="M16" s="36">
        <f t="shared" si="9"/>
        <v>6.2350416862015048E-2</v>
      </c>
      <c r="N16" s="36">
        <f t="shared" si="9"/>
        <v>6.5290751185158785E-2</v>
      </c>
      <c r="O16" s="36">
        <f t="shared" si="9"/>
        <v>6.4389986263356763E-2</v>
      </c>
      <c r="P16" s="36">
        <f t="shared" si="9"/>
        <v>7.1820762503595703E-2</v>
      </c>
      <c r="Q16" s="36">
        <f t="shared" si="9"/>
        <v>7.5813829819377218E-2</v>
      </c>
      <c r="R16" s="36">
        <f t="shared" si="9"/>
        <v>7.4391587893742506E-2</v>
      </c>
    </row>
    <row r="17" spans="3:21" s="24" customFormat="1" ht="12" customHeight="1" x14ac:dyDescent="0.25">
      <c r="G17" s="41"/>
    </row>
    <row r="18" spans="3:21" s="7" customFormat="1" ht="13.5" customHeight="1" x14ac:dyDescent="0.25">
      <c r="C18" s="47" t="s">
        <v>10</v>
      </c>
      <c r="G18" s="41"/>
      <c r="M18" s="237"/>
      <c r="N18" s="237"/>
      <c r="O18" s="24"/>
      <c r="P18" s="237"/>
      <c r="Q18" s="237"/>
      <c r="R18" s="237"/>
    </row>
    <row r="19" spans="3:21" s="7" customFormat="1" ht="13.5" customHeight="1" x14ac:dyDescent="0.25">
      <c r="D19" s="33" t="s">
        <v>210</v>
      </c>
      <c r="E19" s="12"/>
      <c r="F19" s="12"/>
      <c r="G19" s="39"/>
      <c r="H19" s="12"/>
      <c r="I19" s="12"/>
      <c r="J19" s="12"/>
      <c r="K19" s="12"/>
      <c r="L19" s="12"/>
      <c r="M19" s="12"/>
      <c r="N19" s="12"/>
      <c r="O19" s="12"/>
      <c r="P19" s="12"/>
      <c r="Q19" s="12"/>
      <c r="R19" s="12"/>
    </row>
    <row r="20" spans="3:21" s="7" customFormat="1" ht="13.5" customHeight="1" x14ac:dyDescent="0.25">
      <c r="D20" s="13" t="s">
        <v>103</v>
      </c>
      <c r="E20" s="13"/>
      <c r="F20" s="13"/>
      <c r="G20" s="22" t="s">
        <v>150</v>
      </c>
      <c r="H20" s="25">
        <f t="shared" ref="H20:Q20" si="10">H28*10^3/H15/12</f>
        <v>37.445814107978848</v>
      </c>
      <c r="I20" s="25">
        <f t="shared" si="10"/>
        <v>38.079666979147049</v>
      </c>
      <c r="J20" s="25">
        <f t="shared" si="10"/>
        <v>38.894543180066947</v>
      </c>
      <c r="K20" s="25">
        <f t="shared" si="10"/>
        <v>39.663407690919712</v>
      </c>
      <c r="L20" s="25">
        <f t="shared" si="10"/>
        <v>40.214200530673942</v>
      </c>
      <c r="M20" s="25">
        <f t="shared" si="10"/>
        <v>41.195662962680451</v>
      </c>
      <c r="N20" s="25">
        <f t="shared" si="10"/>
        <v>41.229261260974454</v>
      </c>
      <c r="O20" s="25">
        <f t="shared" si="10"/>
        <v>42.388728170356607</v>
      </c>
      <c r="P20" s="25">
        <f t="shared" si="10"/>
        <v>43.449842599764139</v>
      </c>
      <c r="Q20" s="25">
        <f t="shared" si="10"/>
        <v>44.235728812694425</v>
      </c>
      <c r="R20" s="25">
        <f t="shared" ref="R20" si="11">R28*10^3/R15/12</f>
        <v>45.561263344225466</v>
      </c>
      <c r="T20" s="184"/>
    </row>
    <row r="21" spans="3:21" s="7" customFormat="1" ht="13.5" customHeight="1" x14ac:dyDescent="0.25">
      <c r="D21" s="34" t="s">
        <v>388</v>
      </c>
      <c r="E21" s="13"/>
      <c r="F21" s="19"/>
      <c r="G21" s="42" t="s">
        <v>151</v>
      </c>
      <c r="H21" s="13"/>
      <c r="I21" s="52">
        <f>+IFERROR(I20/H20-1,"n.a.")</f>
        <v>1.692720231266498E-2</v>
      </c>
      <c r="J21" s="52">
        <f>+IFERROR(J20/I20-1,"n.a.")</f>
        <v>2.1399247040845504E-2</v>
      </c>
      <c r="K21" s="52">
        <f t="shared" ref="K21:R21" si="12">+IFERROR(K20/J20-1,"n.a.")</f>
        <v>1.9767927528888007E-2</v>
      </c>
      <c r="L21" s="52">
        <f t="shared" si="12"/>
        <v>1.3886674691351075E-2</v>
      </c>
      <c r="M21" s="52">
        <f t="shared" si="12"/>
        <v>2.4405867058276742E-2</v>
      </c>
      <c r="N21" s="52">
        <f t="shared" si="12"/>
        <v>8.1557853127489643E-4</v>
      </c>
      <c r="O21" s="52">
        <f>+IFERROR(O20/N20-1,"n.a.")</f>
        <v>2.8122427468271205E-2</v>
      </c>
      <c r="P21" s="52">
        <f t="shared" si="12"/>
        <v>2.5032938594972798E-2</v>
      </c>
      <c r="Q21" s="52">
        <f t="shared" si="12"/>
        <v>1.8087205060083544E-2</v>
      </c>
      <c r="R21" s="52">
        <f t="shared" si="12"/>
        <v>2.9965246806347379E-2</v>
      </c>
    </row>
    <row r="22" spans="3:21" s="7" customFormat="1" ht="13.5" customHeight="1" x14ac:dyDescent="0.25">
      <c r="D22" s="13" t="s">
        <v>153</v>
      </c>
      <c r="E22" s="13"/>
      <c r="F22" s="13"/>
      <c r="G22" s="22" t="s">
        <v>150</v>
      </c>
      <c r="H22" s="25">
        <f t="shared" ref="H22:Q22" si="13">H30*10^3/H15/12</f>
        <v>21.616072906152038</v>
      </c>
      <c r="I22" s="25">
        <f t="shared" si="13"/>
        <v>23.002885329575104</v>
      </c>
      <c r="J22" s="25">
        <f t="shared" si="13"/>
        <v>24.560915043690127</v>
      </c>
      <c r="K22" s="25">
        <f t="shared" si="13"/>
        <v>26.028135125215119</v>
      </c>
      <c r="L22" s="25">
        <f t="shared" si="13"/>
        <v>26.940939748508807</v>
      </c>
      <c r="M22" s="25">
        <f t="shared" si="13"/>
        <v>28.60006725622782</v>
      </c>
      <c r="N22" s="25">
        <f t="shared" si="13"/>
        <v>29.745604674955626</v>
      </c>
      <c r="O22" s="25">
        <f t="shared" si="13"/>
        <v>30.645047279290921</v>
      </c>
      <c r="P22" s="25">
        <f t="shared" si="13"/>
        <v>31.219697239376817</v>
      </c>
      <c r="Q22" s="25">
        <f t="shared" si="13"/>
        <v>31.646184535907349</v>
      </c>
      <c r="R22" s="25">
        <f t="shared" ref="R22" si="14">R30*10^3/R15/12</f>
        <v>33.104720910215988</v>
      </c>
      <c r="T22" s="184"/>
    </row>
    <row r="23" spans="3:21" s="7" customFormat="1" ht="13.5" customHeight="1" x14ac:dyDescent="0.25">
      <c r="D23" s="34" t="s">
        <v>388</v>
      </c>
      <c r="E23" s="13"/>
      <c r="F23" s="19"/>
      <c r="G23" s="42" t="s">
        <v>151</v>
      </c>
      <c r="H23" s="13"/>
      <c r="I23" s="52">
        <f>+IFERROR(I22/H22-1,"n.a.")</f>
        <v>6.4156538953399567E-2</v>
      </c>
      <c r="J23" s="52">
        <f>+IFERROR(J22/I22-1,"n.a.")</f>
        <v>6.7731925442928942E-2</v>
      </c>
      <c r="K23" s="52">
        <f t="shared" ref="K23" si="15">+IFERROR(K22/J22-1,"n.a.")</f>
        <v>5.9738005644945691E-2</v>
      </c>
      <c r="L23" s="52">
        <f t="shared" ref="L23" si="16">+IFERROR(L22/K22-1,"n.a.")</f>
        <v>3.5069920257536857E-2</v>
      </c>
      <c r="M23" s="52">
        <f t="shared" ref="M23" si="17">+IFERROR(M22/L22-1,"n.a.")</f>
        <v>6.1583876553929384E-2</v>
      </c>
      <c r="N23" s="52">
        <f t="shared" ref="N23" si="18">+IFERROR(N22/M22-1,"n.a.")</f>
        <v>4.0053661708727484E-2</v>
      </c>
      <c r="O23" s="52">
        <f>+IFERROR(O22/N22-1,"n.a.")</f>
        <v>3.0237832249972119E-2</v>
      </c>
      <c r="P23" s="52">
        <f t="shared" ref="P23" si="19">+IFERROR(P22/O22-1,"n.a.")</f>
        <v>1.8751805303111047E-2</v>
      </c>
      <c r="Q23" s="52">
        <f t="shared" ref="Q23:R23" si="20">+IFERROR(Q22/P22-1,"n.a.")</f>
        <v>1.3660840246477735E-2</v>
      </c>
      <c r="R23" s="52">
        <f t="shared" si="20"/>
        <v>4.6088853860208889E-2</v>
      </c>
    </row>
    <row r="24" spans="3:21" s="20" customFormat="1" ht="13.5" customHeight="1" x14ac:dyDescent="0.25">
      <c r="D24" s="13" t="s">
        <v>306</v>
      </c>
      <c r="E24" s="13"/>
      <c r="F24" s="13"/>
      <c r="G24" s="22" t="s">
        <v>149</v>
      </c>
      <c r="H24" s="17">
        <f t="shared" ref="H24:Q24" si="21">+H12*H20*12/1000</f>
        <v>803.63465204951501</v>
      </c>
      <c r="I24" s="17">
        <f t="shared" si="21"/>
        <v>921.46229154948662</v>
      </c>
      <c r="J24" s="17">
        <f t="shared" si="21"/>
        <v>1070.6857175192558</v>
      </c>
      <c r="K24" s="17">
        <f t="shared" si="21"/>
        <v>1230.8934106543722</v>
      </c>
      <c r="L24" s="17">
        <f t="shared" si="21"/>
        <v>1414.2946661744911</v>
      </c>
      <c r="M24" s="17">
        <f t="shared" si="21"/>
        <v>1654.4402350218986</v>
      </c>
      <c r="N24" s="17">
        <f t="shared" si="21"/>
        <v>1862.2160613232618</v>
      </c>
      <c r="O24" s="17">
        <f t="shared" si="21"/>
        <v>2174.4537561396123</v>
      </c>
      <c r="P24" s="17">
        <f t="shared" si="21"/>
        <v>2477.7344000257367</v>
      </c>
      <c r="Q24" s="17">
        <f t="shared" si="21"/>
        <v>2745.9940882966835</v>
      </c>
      <c r="R24" s="17">
        <f t="shared" ref="R24" si="22">+R12*R20*12/1000</f>
        <v>3068.1054970780788</v>
      </c>
      <c r="U24" s="187"/>
    </row>
    <row r="25" spans="3:21" s="7" customFormat="1" ht="13.5" customHeight="1" x14ac:dyDescent="0.25">
      <c r="D25" s="34" t="s">
        <v>388</v>
      </c>
      <c r="E25" s="13"/>
      <c r="F25" s="13"/>
      <c r="G25" s="42" t="s">
        <v>151</v>
      </c>
      <c r="H25" s="13"/>
      <c r="I25" s="52">
        <f t="shared" ref="I25:R25" si="23">+IFERROR(I24/H24-1,"n.a.")</f>
        <v>0.14661841571847978</v>
      </c>
      <c r="J25" s="52">
        <f t="shared" si="23"/>
        <v>0.16194197780881758</v>
      </c>
      <c r="K25" s="52">
        <f t="shared" si="23"/>
        <v>0.14963092391510791</v>
      </c>
      <c r="L25" s="52">
        <f t="shared" si="23"/>
        <v>0.14899848673543414</v>
      </c>
      <c r="M25" s="52">
        <f t="shared" si="23"/>
        <v>0.1697988224030953</v>
      </c>
      <c r="N25" s="52">
        <f t="shared" si="23"/>
        <v>0.1255867827093875</v>
      </c>
      <c r="O25" s="52">
        <f>+IFERROR(O24/N24-1,"n.a.")</f>
        <v>0.16766996123665656</v>
      </c>
      <c r="P25" s="52">
        <f t="shared" si="23"/>
        <v>0.13947440502232133</v>
      </c>
      <c r="Q25" s="52">
        <f t="shared" si="23"/>
        <v>0.1082681373226122</v>
      </c>
      <c r="R25" s="52">
        <f t="shared" si="23"/>
        <v>0.11730229506109335</v>
      </c>
    </row>
    <row r="26" spans="3:21" s="7" customFormat="1" ht="12" customHeight="1" x14ac:dyDescent="0.25">
      <c r="D26" s="103"/>
      <c r="F26" s="32"/>
      <c r="G26" s="104"/>
      <c r="J26" s="105"/>
      <c r="K26" s="81"/>
      <c r="L26" s="81"/>
      <c r="M26" s="81"/>
      <c r="N26" s="202"/>
      <c r="O26" s="202"/>
      <c r="P26" s="202"/>
      <c r="Q26" s="202"/>
      <c r="R26" s="202"/>
      <c r="T26" s="184"/>
    </row>
    <row r="27" spans="3:21" s="7" customFormat="1" ht="13.5" customHeight="1" x14ac:dyDescent="0.25">
      <c r="D27" s="33" t="s">
        <v>158</v>
      </c>
      <c r="E27" s="12"/>
      <c r="F27" s="12"/>
      <c r="G27" s="39"/>
      <c r="H27" s="12"/>
      <c r="I27" s="12"/>
      <c r="J27" s="12"/>
      <c r="K27" s="12"/>
      <c r="L27" s="12"/>
      <c r="M27" s="12"/>
      <c r="N27" s="12"/>
      <c r="O27" s="12"/>
      <c r="P27" s="12"/>
      <c r="Q27" s="12"/>
      <c r="R27" s="12"/>
    </row>
    <row r="28" spans="3:21" s="20" customFormat="1" ht="13.5" customHeight="1" x14ac:dyDescent="0.25">
      <c r="D28" s="13" t="s">
        <v>177</v>
      </c>
      <c r="E28" s="13"/>
      <c r="F28" s="13"/>
      <c r="G28" s="22" t="s">
        <v>149</v>
      </c>
      <c r="H28" s="5">
        <v>763.9</v>
      </c>
      <c r="I28" s="5">
        <f>'Annual IS'!D41</f>
        <v>863.76199999999994</v>
      </c>
      <c r="J28" s="5">
        <f>'Annual IS'!E41</f>
        <v>997.42100000000005</v>
      </c>
      <c r="K28" s="5">
        <f>'Annual IS'!F41</f>
        <v>1158</v>
      </c>
      <c r="L28" s="5">
        <f>'Annual IS'!G41</f>
        <v>1329.5360000000001</v>
      </c>
      <c r="M28" s="5">
        <f>'Annual IS'!H41</f>
        <v>1548.9359999999999</v>
      </c>
      <c r="N28" s="5">
        <f>'Annual IS'!I41</f>
        <v>1740.5809999999999</v>
      </c>
      <c r="O28" s="5">
        <f>'Annual IS'!J41</f>
        <v>2043.673</v>
      </c>
      <c r="P28" s="5">
        <f>'Annual IS'!K41</f>
        <v>2358.1579999999999</v>
      </c>
      <c r="Q28" s="5">
        <f>'Annual IS'!L41</f>
        <v>2635.2939999999999</v>
      </c>
      <c r="R28" s="5">
        <f>'Annual IS'!M41</f>
        <v>2947.8090000000002</v>
      </c>
    </row>
    <row r="29" spans="3:21" s="7" customFormat="1" ht="13.5" customHeight="1" x14ac:dyDescent="0.25">
      <c r="D29" s="34" t="s">
        <v>388</v>
      </c>
      <c r="E29" s="19"/>
      <c r="F29" s="19"/>
      <c r="G29" s="42" t="s">
        <v>151</v>
      </c>
      <c r="H29" s="13"/>
      <c r="I29" s="52">
        <f t="shared" ref="I29:R29" si="24">+IFERROR(I28/H28-1,"n.a.")</f>
        <v>0.13072653488676522</v>
      </c>
      <c r="J29" s="52">
        <f t="shared" si="24"/>
        <v>0.15474054195484421</v>
      </c>
      <c r="K29" s="52">
        <f t="shared" si="24"/>
        <v>0.16099420405225073</v>
      </c>
      <c r="L29" s="52">
        <f t="shared" si="24"/>
        <v>0.14813126079447336</v>
      </c>
      <c r="M29" s="52">
        <f t="shared" si="24"/>
        <v>0.16501997689419445</v>
      </c>
      <c r="N29" s="52">
        <f t="shared" si="24"/>
        <v>0.12372686799196342</v>
      </c>
      <c r="O29" s="52">
        <f>+IFERROR(O28/N28-1,"n.a.")</f>
        <v>0.1741326603013591</v>
      </c>
      <c r="P29" s="52">
        <f t="shared" si="24"/>
        <v>0.15388225024257784</v>
      </c>
      <c r="Q29" s="52">
        <f t="shared" si="24"/>
        <v>0.11752223557539399</v>
      </c>
      <c r="R29" s="52">
        <f t="shared" si="24"/>
        <v>0.11858828654412013</v>
      </c>
    </row>
    <row r="30" spans="3:21" s="20" customFormat="1" ht="13.5" customHeight="1" x14ac:dyDescent="0.25">
      <c r="D30" s="13" t="s">
        <v>11</v>
      </c>
      <c r="E30" s="13"/>
      <c r="F30" s="13"/>
      <c r="G30" s="22" t="s">
        <v>149</v>
      </c>
      <c r="H30" s="5">
        <v>440.971</v>
      </c>
      <c r="I30" s="5">
        <v>521.77499999999998</v>
      </c>
      <c r="J30" s="5">
        <v>629.846</v>
      </c>
      <c r="K30" s="5">
        <v>759.90899999999999</v>
      </c>
      <c r="L30" s="5">
        <v>890.70399999999995</v>
      </c>
      <c r="M30" s="5">
        <v>1075.348</v>
      </c>
      <c r="N30" s="5">
        <v>1255.7739999999999</v>
      </c>
      <c r="O30" s="5">
        <v>1477.479</v>
      </c>
      <c r="P30" s="5">
        <v>1694.39</v>
      </c>
      <c r="Q30" s="5">
        <v>1885.2860000000001</v>
      </c>
      <c r="R30" s="5">
        <v>2141.8719999999998</v>
      </c>
    </row>
    <row r="31" spans="3:21" s="7" customFormat="1" ht="13.5" customHeight="1" x14ac:dyDescent="0.25">
      <c r="D31" s="34" t="s">
        <v>154</v>
      </c>
      <c r="E31" s="13"/>
      <c r="F31" s="13"/>
      <c r="G31" s="42" t="s">
        <v>151</v>
      </c>
      <c r="H31" s="13"/>
      <c r="I31" s="45">
        <f t="shared" ref="I31:R31" si="25">+IFERROR(I30/I28,"n.a.")</f>
        <v>0.60407264964191532</v>
      </c>
      <c r="J31" s="52">
        <f t="shared" si="25"/>
        <v>0.6314745729235699</v>
      </c>
      <c r="K31" s="52">
        <f t="shared" si="25"/>
        <v>0.6562253886010363</v>
      </c>
      <c r="L31" s="52">
        <f t="shared" si="25"/>
        <v>0.66993597766438806</v>
      </c>
      <c r="M31" s="52">
        <f t="shared" si="25"/>
        <v>0.69424947189554642</v>
      </c>
      <c r="N31" s="52">
        <f t="shared" si="25"/>
        <v>0.72146829133490487</v>
      </c>
      <c r="O31" s="52">
        <f t="shared" si="25"/>
        <v>0.72295274243971519</v>
      </c>
      <c r="P31" s="52">
        <f t="shared" si="25"/>
        <v>0.71852267744570131</v>
      </c>
      <c r="Q31" s="52">
        <f t="shared" si="25"/>
        <v>0.71539873729458658</v>
      </c>
      <c r="R31" s="52">
        <f t="shared" si="25"/>
        <v>0.72659795800881255</v>
      </c>
    </row>
    <row r="32" spans="3:21" s="7" customFormat="1" ht="13.5" customHeight="1" x14ac:dyDescent="0.25">
      <c r="D32" s="13" t="s">
        <v>307</v>
      </c>
      <c r="E32" s="13"/>
      <c r="F32" s="13"/>
      <c r="G32" s="22" t="s">
        <v>149</v>
      </c>
      <c r="H32" s="13"/>
      <c r="I32" s="44">
        <v>-60.5</v>
      </c>
      <c r="J32" s="44">
        <v>-75.7</v>
      </c>
      <c r="K32" s="44">
        <v>-40.151000000000003</v>
      </c>
      <c r="L32" s="44">
        <v>-47.5</v>
      </c>
      <c r="M32" s="44">
        <v>-52</v>
      </c>
      <c r="N32" s="44">
        <v>-51.5</v>
      </c>
      <c r="O32" s="44">
        <v>-68.7</v>
      </c>
      <c r="P32" s="44">
        <v>-94.1</v>
      </c>
      <c r="Q32" s="44">
        <v>-117.8</v>
      </c>
      <c r="R32" s="44">
        <v>-155.1</v>
      </c>
      <c r="U32" s="27"/>
    </row>
    <row r="33" spans="3:21" s="7" customFormat="1" ht="13.5" customHeight="1" x14ac:dyDescent="0.25">
      <c r="D33" s="34" t="s">
        <v>380</v>
      </c>
      <c r="E33" s="13"/>
      <c r="F33" s="13"/>
      <c r="G33" s="42" t="s">
        <v>151</v>
      </c>
      <c r="H33" s="13"/>
      <c r="I33" s="45">
        <f t="shared" ref="I33:R33" si="26">+IFERROR(-I32/I28,"n.a.")</f>
        <v>7.0042442246822628E-2</v>
      </c>
      <c r="J33" s="52">
        <f t="shared" si="26"/>
        <v>7.5895735100825021E-2</v>
      </c>
      <c r="K33" s="52">
        <f t="shared" si="26"/>
        <v>3.4672711571675306E-2</v>
      </c>
      <c r="L33" s="52">
        <f t="shared" si="26"/>
        <v>3.5726749783383076E-2</v>
      </c>
      <c r="M33" s="52">
        <f t="shared" si="26"/>
        <v>3.3571432260596952E-2</v>
      </c>
      <c r="N33" s="52">
        <f t="shared" si="26"/>
        <v>2.9587821537750903E-2</v>
      </c>
      <c r="O33" s="52">
        <f t="shared" si="26"/>
        <v>3.3615945408096114E-2</v>
      </c>
      <c r="P33" s="52">
        <f t="shared" si="26"/>
        <v>3.9904026787009182E-2</v>
      </c>
      <c r="Q33" s="52">
        <f t="shared" si="26"/>
        <v>4.4700894852718519E-2</v>
      </c>
      <c r="R33" s="52">
        <f t="shared" si="26"/>
        <v>5.2615349230564115E-2</v>
      </c>
    </row>
    <row r="34" spans="3:21" s="7" customFormat="1" ht="12" customHeight="1" x14ac:dyDescent="0.25">
      <c r="G34" s="41"/>
    </row>
    <row r="35" spans="3:21" s="7" customFormat="1" ht="13.5" customHeight="1" x14ac:dyDescent="0.25">
      <c r="C35" s="47" t="s">
        <v>12</v>
      </c>
      <c r="G35" s="41"/>
    </row>
    <row r="36" spans="3:21" s="7" customFormat="1" ht="13.5" customHeight="1" x14ac:dyDescent="0.25">
      <c r="D36" s="33" t="s">
        <v>210</v>
      </c>
      <c r="E36" s="12"/>
      <c r="F36" s="12"/>
      <c r="G36" s="39"/>
      <c r="H36" s="12"/>
      <c r="I36" s="12"/>
      <c r="J36" s="12"/>
      <c r="K36" s="12"/>
      <c r="L36" s="12"/>
      <c r="M36" s="12"/>
      <c r="N36" s="12"/>
      <c r="O36" s="12"/>
      <c r="P36" s="12"/>
      <c r="Q36" s="12"/>
      <c r="R36" s="12"/>
    </row>
    <row r="37" spans="3:21" s="7" customFormat="1" ht="13.5" customHeight="1" x14ac:dyDescent="0.25">
      <c r="D37" s="13" t="s">
        <v>160</v>
      </c>
      <c r="E37" s="13"/>
      <c r="F37" s="13"/>
      <c r="G37" s="22" t="s">
        <v>150</v>
      </c>
      <c r="H37" s="21"/>
      <c r="I37" s="17">
        <f t="shared" ref="I37:Q37" si="27">+I44*1000/I9</f>
        <v>479.93802148502073</v>
      </c>
      <c r="J37" s="17">
        <f t="shared" si="27"/>
        <v>520.40515428355229</v>
      </c>
      <c r="K37" s="17">
        <f t="shared" si="27"/>
        <v>482.38860825996676</v>
      </c>
      <c r="L37" s="17">
        <f t="shared" si="27"/>
        <v>517.47591268055794</v>
      </c>
      <c r="M37" s="17">
        <f t="shared" si="27"/>
        <v>538.33910498739613</v>
      </c>
      <c r="N37" s="17">
        <f t="shared" si="27"/>
        <v>522.67935424434097</v>
      </c>
      <c r="O37" s="17">
        <f t="shared" si="27"/>
        <v>485.31737317482327</v>
      </c>
      <c r="P37" s="17">
        <f t="shared" si="27"/>
        <v>481.18060386636051</v>
      </c>
      <c r="Q37" s="17">
        <f t="shared" si="27"/>
        <v>454.36792623214001</v>
      </c>
      <c r="R37" s="17">
        <f t="shared" ref="R37" si="28">+R44*1000/R9</f>
        <v>437.47514129272423</v>
      </c>
    </row>
    <row r="38" spans="3:21" s="7" customFormat="1" ht="13.5" customHeight="1" x14ac:dyDescent="0.25">
      <c r="D38" s="13" t="s">
        <v>161</v>
      </c>
      <c r="E38" s="13"/>
      <c r="F38" s="13"/>
      <c r="G38" s="22" t="s">
        <v>150</v>
      </c>
      <c r="H38" s="21"/>
      <c r="I38" s="17">
        <f t="shared" ref="I38:Q38" si="29">+(I47-I44)*1000/I9</f>
        <v>-1628.6086601360155</v>
      </c>
      <c r="J38" s="17">
        <f t="shared" si="29"/>
        <v>-1696.3067644407843</v>
      </c>
      <c r="K38" s="17">
        <f t="shared" si="29"/>
        <v>-1649.6416769201728</v>
      </c>
      <c r="L38" s="17">
        <f t="shared" si="29"/>
        <v>-1737.4967030239086</v>
      </c>
      <c r="M38" s="17">
        <f t="shared" si="29"/>
        <v>-1746.7746077756203</v>
      </c>
      <c r="N38" s="17">
        <f t="shared" si="29"/>
        <v>-1718.1264800628196</v>
      </c>
      <c r="O38" s="17">
        <f t="shared" si="29"/>
        <v>-1742.4605273245381</v>
      </c>
      <c r="P38" s="17">
        <f t="shared" si="29"/>
        <v>-1888.2206413680126</v>
      </c>
      <c r="Q38" s="17">
        <f t="shared" si="29"/>
        <v>-1869.8301292342273</v>
      </c>
      <c r="R38" s="17">
        <f t="shared" ref="R38" si="30">+(R47-R44)*1000/R9</f>
        <v>-1875.9124782970089</v>
      </c>
    </row>
    <row r="39" spans="3:21" s="7" customFormat="1" ht="13.5" customHeight="1" x14ac:dyDescent="0.25">
      <c r="D39" s="53" t="s">
        <v>194</v>
      </c>
      <c r="E39" s="13"/>
      <c r="F39" s="13"/>
      <c r="G39" s="42" t="s">
        <v>151</v>
      </c>
      <c r="H39" s="21"/>
      <c r="I39" s="57">
        <f t="shared" ref="I39:Q39" si="31">+(I46*1000/(I38*I9))</f>
        <v>0.38498972962644501</v>
      </c>
      <c r="J39" s="57">
        <f t="shared" si="31"/>
        <v>0.40234646619697989</v>
      </c>
      <c r="K39" s="57">
        <f t="shared" si="31"/>
        <v>0.42795515395835804</v>
      </c>
      <c r="L39" s="57">
        <f t="shared" si="31"/>
        <v>0.39212630944474525</v>
      </c>
      <c r="M39" s="57">
        <f t="shared" si="31"/>
        <v>0.39560701977824392</v>
      </c>
      <c r="N39" s="57">
        <f t="shared" si="31"/>
        <v>0.40609044804774763</v>
      </c>
      <c r="O39" s="57">
        <f t="shared" si="31"/>
        <v>0.40749667404442164</v>
      </c>
      <c r="P39" s="57">
        <f t="shared" si="31"/>
        <v>0.3854231455400921</v>
      </c>
      <c r="Q39" s="57">
        <f t="shared" si="31"/>
        <v>0.38733718888303081</v>
      </c>
      <c r="R39" s="57">
        <f t="shared" ref="R39" si="32">+(R46*1000/(R38*R9))</f>
        <v>0.36847310653911342</v>
      </c>
    </row>
    <row r="40" spans="3:21" s="7" customFormat="1" ht="13.5" customHeight="1" x14ac:dyDescent="0.25">
      <c r="D40" s="13" t="s">
        <v>162</v>
      </c>
      <c r="E40" s="13"/>
      <c r="F40" s="13"/>
      <c r="G40" s="22" t="s">
        <v>150</v>
      </c>
      <c r="H40" s="21"/>
      <c r="I40" s="17">
        <f t="shared" ref="I40:Q40" si="33">+I37+I38</f>
        <v>-1148.6706386509948</v>
      </c>
      <c r="J40" s="17">
        <f t="shared" si="33"/>
        <v>-1175.901610157232</v>
      </c>
      <c r="K40" s="17">
        <f t="shared" si="33"/>
        <v>-1167.2530686602061</v>
      </c>
      <c r="L40" s="17">
        <f t="shared" si="33"/>
        <v>-1220.0207903433507</v>
      </c>
      <c r="M40" s="17">
        <f t="shared" si="33"/>
        <v>-1208.4355027882243</v>
      </c>
      <c r="N40" s="17">
        <f t="shared" si="33"/>
        <v>-1195.4471258184785</v>
      </c>
      <c r="O40" s="17">
        <f t="shared" si="33"/>
        <v>-1257.143154149715</v>
      </c>
      <c r="P40" s="17">
        <f t="shared" si="33"/>
        <v>-1407.040037501652</v>
      </c>
      <c r="Q40" s="17">
        <f t="shared" si="33"/>
        <v>-1415.4622030020873</v>
      </c>
      <c r="R40" s="17">
        <f t="shared" ref="R40" si="34">+R37+R38</f>
        <v>-1438.4373370042847</v>
      </c>
      <c r="T40" s="184"/>
      <c r="U40" s="184"/>
    </row>
    <row r="41" spans="3:21" s="7" customFormat="1" ht="13.5" customHeight="1" x14ac:dyDescent="0.25">
      <c r="D41" s="13" t="s">
        <v>308</v>
      </c>
      <c r="E41" s="13"/>
      <c r="F41" s="13"/>
      <c r="G41" s="22" t="s">
        <v>230</v>
      </c>
      <c r="H41" s="13"/>
      <c r="I41" s="183">
        <f t="shared" ref="I41:Q41" si="35">+(-I40/(I22*12))</f>
        <v>4.1613281051244702</v>
      </c>
      <c r="J41" s="183">
        <f t="shared" si="35"/>
        <v>3.9897455234108139</v>
      </c>
      <c r="K41" s="183">
        <f t="shared" si="35"/>
        <v>3.7371516855537008</v>
      </c>
      <c r="L41" s="183">
        <f t="shared" si="35"/>
        <v>3.7737510326048151</v>
      </c>
      <c r="M41" s="183">
        <f t="shared" si="35"/>
        <v>3.5210741871160018</v>
      </c>
      <c r="N41" s="183">
        <f t="shared" si="35"/>
        <v>3.3490861896003854</v>
      </c>
      <c r="O41" s="183">
        <f t="shared" si="35"/>
        <v>3.4185598918384268</v>
      </c>
      <c r="P41" s="183">
        <f t="shared" si="35"/>
        <v>3.7557486723664177</v>
      </c>
      <c r="Q41" s="183">
        <f t="shared" si="35"/>
        <v>3.7273113746040827</v>
      </c>
      <c r="R41" s="183">
        <f t="shared" ref="R41" si="36">+(-R40/(R22*12))</f>
        <v>3.6209270094374681</v>
      </c>
    </row>
    <row r="42" spans="3:21" s="7" customFormat="1" ht="12" customHeight="1" x14ac:dyDescent="0.25">
      <c r="D42" s="54"/>
      <c r="E42" s="28"/>
      <c r="F42" s="55"/>
      <c r="G42" s="43"/>
      <c r="H42" s="28"/>
      <c r="I42" s="28"/>
      <c r="J42" s="56"/>
      <c r="K42" s="56"/>
      <c r="L42" s="56"/>
      <c r="M42" s="56"/>
      <c r="N42" s="56"/>
      <c r="O42" s="56"/>
      <c r="P42" s="56"/>
      <c r="Q42" s="56"/>
      <c r="R42" s="56"/>
    </row>
    <row r="43" spans="3:21" s="7" customFormat="1" ht="13.5" customHeight="1" x14ac:dyDescent="0.25">
      <c r="D43" s="33" t="s">
        <v>159</v>
      </c>
      <c r="E43" s="12"/>
      <c r="F43" s="12"/>
      <c r="G43" s="39"/>
      <c r="H43" s="12"/>
      <c r="I43" s="12"/>
      <c r="J43" s="12"/>
      <c r="K43" s="12"/>
      <c r="L43" s="12"/>
      <c r="M43" s="12"/>
      <c r="N43" s="12"/>
      <c r="O43" s="12"/>
      <c r="P43" s="12"/>
      <c r="Q43" s="12"/>
      <c r="R43" s="236"/>
    </row>
    <row r="44" spans="3:21" s="20" customFormat="1" ht="13.5" customHeight="1" x14ac:dyDescent="0.25">
      <c r="D44" s="13" t="s">
        <v>178</v>
      </c>
      <c r="E44" s="13"/>
      <c r="F44" s="13"/>
      <c r="G44" s="22" t="s">
        <v>149</v>
      </c>
      <c r="H44" s="44">
        <v>120.2</v>
      </c>
      <c r="I44" s="44">
        <f>'Annual IS'!D42</f>
        <v>148.05799999999999</v>
      </c>
      <c r="J44" s="44">
        <f>'Annual IS'!E42</f>
        <v>187.06899999999999</v>
      </c>
      <c r="K44" s="44">
        <f>'Annual IS'!F42</f>
        <v>212.1</v>
      </c>
      <c r="L44" s="44">
        <f>'Annual IS'!G42</f>
        <v>266.82299999999998</v>
      </c>
      <c r="M44" s="44">
        <f>'Annual IS'!H42</f>
        <v>329.09800000000001</v>
      </c>
      <c r="N44" s="44">
        <f>'Annual IS'!I42</f>
        <v>338.13799999999998</v>
      </c>
      <c r="O44" s="44">
        <f>'Annual IS'!J42</f>
        <v>373.49200000000002</v>
      </c>
      <c r="P44" s="44">
        <f>'Annual IS'!K42</f>
        <v>385.95400000000001</v>
      </c>
      <c r="Q44" s="44">
        <f>'Annual IS'!L42</f>
        <v>362.27300000000002</v>
      </c>
      <c r="R44" s="44">
        <f>'Annual IS'!M42</f>
        <v>367.36799999999999</v>
      </c>
    </row>
    <row r="45" spans="3:21" s="20" customFormat="1" ht="13.5" customHeight="1" x14ac:dyDescent="0.25">
      <c r="D45" s="13" t="s">
        <v>13</v>
      </c>
      <c r="E45" s="13"/>
      <c r="F45" s="13"/>
      <c r="G45" s="22" t="s">
        <v>149</v>
      </c>
      <c r="H45" s="44">
        <v>-137.202</v>
      </c>
      <c r="I45" s="44">
        <v>-160.93299999999999</v>
      </c>
      <c r="J45" s="44">
        <v>-177.36099999999999</v>
      </c>
      <c r="K45" s="44">
        <v>-202.81899999999999</v>
      </c>
      <c r="L45" s="44">
        <v>-277.76799999999997</v>
      </c>
      <c r="M45" s="44">
        <v>-316.29700000000003</v>
      </c>
      <c r="N45" s="44">
        <v>-321.99900000000002</v>
      </c>
      <c r="O45" s="44">
        <v>-421.036</v>
      </c>
      <c r="P45" s="44">
        <v>-544.846</v>
      </c>
      <c r="Q45" s="44">
        <v>-551.10799999999995</v>
      </c>
      <c r="R45" s="44">
        <v>-627.47</v>
      </c>
    </row>
    <row r="46" spans="3:21" s="7" customFormat="1" ht="13.5" customHeight="1" x14ac:dyDescent="0.25">
      <c r="D46" s="13" t="s">
        <v>156</v>
      </c>
      <c r="E46" s="13"/>
      <c r="F46" s="13"/>
      <c r="G46" s="22" t="s">
        <v>149</v>
      </c>
      <c r="H46" s="13"/>
      <c r="I46" s="44">
        <v>-193.42500000000001</v>
      </c>
      <c r="J46" s="44">
        <v>-245.33799999999999</v>
      </c>
      <c r="K46" s="44">
        <v>-310.40699999999998</v>
      </c>
      <c r="L46" s="44">
        <v>-351.30399999999997</v>
      </c>
      <c r="M46" s="44">
        <v>-422.44499999999999</v>
      </c>
      <c r="N46" s="44">
        <v>-451.37400000000002</v>
      </c>
      <c r="O46" s="44">
        <v>-546.44000000000005</v>
      </c>
      <c r="P46" s="44">
        <v>-583.73800000000006</v>
      </c>
      <c r="Q46" s="44">
        <v>-577.45699999999999</v>
      </c>
      <c r="R46" s="44">
        <v>-580.452</v>
      </c>
    </row>
    <row r="47" spans="3:21" s="20" customFormat="1" ht="13.5" customHeight="1" x14ac:dyDescent="0.25">
      <c r="D47" s="13" t="s">
        <v>157</v>
      </c>
      <c r="E47" s="13"/>
      <c r="F47" s="13"/>
      <c r="G47" s="22" t="s">
        <v>149</v>
      </c>
      <c r="H47" s="23"/>
      <c r="I47" s="17">
        <f t="shared" ref="I47:R47" si="37">I45+I46</f>
        <v>-354.358</v>
      </c>
      <c r="J47" s="17">
        <f t="shared" si="37"/>
        <v>-422.69899999999996</v>
      </c>
      <c r="K47" s="17">
        <f t="shared" si="37"/>
        <v>-513.226</v>
      </c>
      <c r="L47" s="17">
        <f t="shared" si="37"/>
        <v>-629.07199999999989</v>
      </c>
      <c r="M47" s="17">
        <f t="shared" si="37"/>
        <v>-738.74199999999996</v>
      </c>
      <c r="N47" s="17">
        <f t="shared" si="37"/>
        <v>-773.37300000000005</v>
      </c>
      <c r="O47" s="17">
        <f t="shared" si="37"/>
        <v>-967.47600000000011</v>
      </c>
      <c r="P47" s="17">
        <f t="shared" si="37"/>
        <v>-1128.5840000000001</v>
      </c>
      <c r="Q47" s="17">
        <f t="shared" si="37"/>
        <v>-1128.5650000000001</v>
      </c>
      <c r="R47" s="17">
        <f t="shared" si="37"/>
        <v>-1207.922</v>
      </c>
      <c r="S47" s="7"/>
    </row>
    <row r="48" spans="3:21" s="7" customFormat="1" ht="8.85" customHeight="1" x14ac:dyDescent="0.25">
      <c r="G48" s="41"/>
    </row>
    <row r="49" spans="3:21" s="7" customFormat="1" ht="14.1" customHeight="1" x14ac:dyDescent="0.25">
      <c r="C49" s="47" t="s">
        <v>309</v>
      </c>
      <c r="G49" s="41"/>
    </row>
    <row r="50" spans="3:21" s="7" customFormat="1" ht="14.1" customHeight="1" x14ac:dyDescent="0.25">
      <c r="D50" s="33" t="s">
        <v>158</v>
      </c>
      <c r="E50" s="12"/>
      <c r="F50" s="12"/>
      <c r="G50" s="39"/>
      <c r="H50" s="12"/>
      <c r="I50" s="12"/>
      <c r="J50" s="12"/>
      <c r="K50" s="12"/>
      <c r="L50" s="12"/>
      <c r="M50" s="12"/>
      <c r="N50" s="12"/>
      <c r="O50" s="12"/>
      <c r="P50" s="12"/>
      <c r="Q50" s="12"/>
      <c r="R50" s="236"/>
    </row>
    <row r="51" spans="3:21" s="20" customFormat="1" ht="14.1" customHeight="1" x14ac:dyDescent="0.25">
      <c r="D51" s="13" t="s">
        <v>179</v>
      </c>
      <c r="E51" s="13"/>
      <c r="F51" s="13"/>
      <c r="G51" s="22" t="s">
        <v>149</v>
      </c>
      <c r="H51" s="23"/>
      <c r="I51" s="44">
        <f>'Annual IS'!D43</f>
        <v>0</v>
      </c>
      <c r="J51" s="44">
        <f>'Annual IS'!E43</f>
        <v>0</v>
      </c>
      <c r="K51" s="44">
        <f>'Annual IS'!F43</f>
        <v>2.1829999999999998</v>
      </c>
      <c r="L51" s="44">
        <f>'Annual IS'!G43</f>
        <v>16.167000000000002</v>
      </c>
      <c r="M51" s="44">
        <f>'Annual IS'!H43</f>
        <v>22.696000000000002</v>
      </c>
      <c r="N51" s="44">
        <f>'Annual IS'!I43</f>
        <v>60.183999999999997</v>
      </c>
      <c r="O51" s="44">
        <f>'Annual IS'!J43</f>
        <v>91.682000000000002</v>
      </c>
      <c r="P51" s="44">
        <f>'Annual IS'!K43</f>
        <v>82.91</v>
      </c>
      <c r="Q51" s="44">
        <f>'Annual IS'!L43</f>
        <v>92.403999999999996</v>
      </c>
      <c r="R51" s="44">
        <f>'Annual IS'!M43</f>
        <v>92.840999999999994</v>
      </c>
    </row>
    <row r="52" spans="3:21" s="20" customFormat="1" ht="14.1" customHeight="1" x14ac:dyDescent="0.25">
      <c r="D52" s="13" t="s">
        <v>15</v>
      </c>
      <c r="E52" s="13"/>
      <c r="F52" s="13"/>
      <c r="G52" s="22" t="s">
        <v>149</v>
      </c>
      <c r="H52" s="23"/>
      <c r="I52" s="44">
        <v>4.2999999999999997E-2</v>
      </c>
      <c r="J52" s="44">
        <v>0.371</v>
      </c>
      <c r="K52" s="44">
        <v>0.46400000000000002</v>
      </c>
      <c r="L52" s="44">
        <v>-2.3220000000000001</v>
      </c>
      <c r="M52" s="44">
        <v>2.0350000000000001</v>
      </c>
      <c r="N52" s="44">
        <v>-14.206</v>
      </c>
      <c r="O52" s="44">
        <v>-8.4480000000000004</v>
      </c>
      <c r="P52" s="44">
        <v>2.4239999999999999</v>
      </c>
      <c r="Q52" s="44">
        <v>6.3090000000000002</v>
      </c>
      <c r="R52" s="44">
        <v>19.594000000000001</v>
      </c>
    </row>
    <row r="53" spans="3:21" s="7" customFormat="1" ht="14.1" customHeight="1" x14ac:dyDescent="0.25">
      <c r="D53" s="13" t="s">
        <v>164</v>
      </c>
      <c r="E53" s="13"/>
      <c r="F53" s="13"/>
      <c r="G53" s="22" t="s">
        <v>149</v>
      </c>
      <c r="H53" s="13"/>
      <c r="I53" s="44">
        <v>0</v>
      </c>
      <c r="J53" s="44">
        <v>0</v>
      </c>
      <c r="K53" s="44">
        <v>0</v>
      </c>
      <c r="L53" s="44">
        <v>-8.6</v>
      </c>
      <c r="M53" s="44">
        <v>-8.3000000000000007</v>
      </c>
      <c r="N53" s="44">
        <v>-7.8</v>
      </c>
      <c r="O53" s="44">
        <v>-9.8000000000000007</v>
      </c>
      <c r="P53" s="44">
        <v>-8.8000000000000007</v>
      </c>
      <c r="Q53" s="44">
        <v>-17.3</v>
      </c>
      <c r="R53" s="44">
        <v>-16.7</v>
      </c>
    </row>
    <row r="54" spans="3:21" s="20" customFormat="1" ht="14.1" customHeight="1" x14ac:dyDescent="0.25">
      <c r="D54" s="13" t="s">
        <v>163</v>
      </c>
      <c r="E54" s="13"/>
      <c r="F54" s="13"/>
      <c r="G54" s="22" t="s">
        <v>149</v>
      </c>
      <c r="H54" s="23"/>
      <c r="I54" s="17">
        <f t="shared" ref="I54:K54" si="38">I52+I53</f>
        <v>4.2999999999999997E-2</v>
      </c>
      <c r="J54" s="17">
        <f t="shared" si="38"/>
        <v>0.371</v>
      </c>
      <c r="K54" s="17">
        <f t="shared" si="38"/>
        <v>0.46400000000000002</v>
      </c>
      <c r="L54" s="17">
        <f t="shared" ref="L54:R54" si="39">L52+L53</f>
        <v>-10.922000000000001</v>
      </c>
      <c r="M54" s="17">
        <f t="shared" si="39"/>
        <v>-6.2650000000000006</v>
      </c>
      <c r="N54" s="17">
        <f t="shared" si="39"/>
        <v>-22.006</v>
      </c>
      <c r="O54" s="17">
        <f t="shared" si="39"/>
        <v>-18.248000000000001</v>
      </c>
      <c r="P54" s="17">
        <f t="shared" si="39"/>
        <v>-6.3760000000000012</v>
      </c>
      <c r="Q54" s="17">
        <f t="shared" si="39"/>
        <v>-10.991</v>
      </c>
      <c r="R54" s="17">
        <f t="shared" si="39"/>
        <v>2.8940000000000019</v>
      </c>
      <c r="S54" s="7"/>
    </row>
    <row r="55" spans="3:21" s="7" customFormat="1" ht="14.1" customHeight="1" x14ac:dyDescent="0.25">
      <c r="G55" s="41"/>
      <c r="P55" s="238"/>
      <c r="R55" s="238"/>
    </row>
    <row r="56" spans="3:21" s="7" customFormat="1" ht="14.1" customHeight="1" x14ac:dyDescent="0.25">
      <c r="C56" s="47" t="s">
        <v>9</v>
      </c>
      <c r="D56" s="47"/>
      <c r="G56" s="41"/>
      <c r="H56" s="51"/>
      <c r="I56" s="51"/>
      <c r="J56" s="51"/>
      <c r="K56" s="51"/>
      <c r="L56" s="51"/>
      <c r="M56" s="51"/>
      <c r="N56" s="51"/>
      <c r="O56" s="51"/>
      <c r="P56" s="51"/>
      <c r="Q56" s="51"/>
      <c r="R56" s="51"/>
    </row>
    <row r="57" spans="3:21" s="7" customFormat="1" ht="14.1" customHeight="1" x14ac:dyDescent="0.25">
      <c r="D57" s="33" t="s">
        <v>292</v>
      </c>
      <c r="E57" s="12"/>
      <c r="F57" s="12"/>
      <c r="G57" s="39"/>
      <c r="H57" s="12"/>
      <c r="I57" s="12"/>
      <c r="J57" s="12"/>
      <c r="K57" s="12"/>
      <c r="L57" s="12"/>
      <c r="M57" s="12"/>
      <c r="N57" s="12"/>
      <c r="O57" s="12"/>
      <c r="P57" s="12"/>
      <c r="Q57" s="12"/>
      <c r="R57" s="12"/>
    </row>
    <row r="58" spans="3:21" s="20" customFormat="1" ht="14.1" customHeight="1" x14ac:dyDescent="0.25">
      <c r="D58" s="13" t="s">
        <v>209</v>
      </c>
      <c r="E58" s="13"/>
      <c r="F58" s="13"/>
      <c r="G58" s="22" t="s">
        <v>149</v>
      </c>
      <c r="H58" s="17">
        <f t="shared" ref="H58:Q58" si="40">+H28+H44+H51</f>
        <v>884.1</v>
      </c>
      <c r="I58" s="17">
        <f t="shared" si="40"/>
        <v>1011.8199999999999</v>
      </c>
      <c r="J58" s="17">
        <f t="shared" si="40"/>
        <v>1184.49</v>
      </c>
      <c r="K58" s="17">
        <f t="shared" si="40"/>
        <v>1372.2829999999999</v>
      </c>
      <c r="L58" s="17">
        <f t="shared" si="40"/>
        <v>1612.5259999999998</v>
      </c>
      <c r="M58" s="17">
        <f t="shared" si="40"/>
        <v>1900.7299999999998</v>
      </c>
      <c r="N58" s="17">
        <f t="shared" si="40"/>
        <v>2138.9030000000002</v>
      </c>
      <c r="O58" s="17">
        <f t="shared" si="40"/>
        <v>2508.8469999999998</v>
      </c>
      <c r="P58" s="17">
        <f t="shared" si="40"/>
        <v>2827.0219999999999</v>
      </c>
      <c r="Q58" s="17">
        <f t="shared" si="40"/>
        <v>3089.971</v>
      </c>
      <c r="R58" s="17">
        <f t="shared" ref="R58" si="41">+R28+R44+R51</f>
        <v>3408.018</v>
      </c>
      <c r="T58" s="187"/>
      <c r="U58" s="187"/>
    </row>
    <row r="59" spans="3:21" s="7" customFormat="1" ht="14.1" customHeight="1" x14ac:dyDescent="0.25">
      <c r="D59" s="34" t="s">
        <v>388</v>
      </c>
      <c r="E59" s="19"/>
      <c r="F59" s="19"/>
      <c r="G59" s="101" t="s">
        <v>151</v>
      </c>
      <c r="H59" s="13"/>
      <c r="I59" s="52">
        <f>+IFERROR(I58/H58-1,"n.a.")</f>
        <v>0.14446329600723895</v>
      </c>
      <c r="J59" s="52">
        <f t="shared" ref="J59" si="42">+IFERROR(J58/I58-1,"n.a.")</f>
        <v>0.17065288292384029</v>
      </c>
      <c r="K59" s="52">
        <f t="shared" ref="K59" si="43">+IFERROR(K58/J58-1,"n.a.")</f>
        <v>0.15854333932747422</v>
      </c>
      <c r="L59" s="52">
        <f t="shared" ref="L59" si="44">+IFERROR(L58/K58-1,"n.a.")</f>
        <v>0.17506811641622022</v>
      </c>
      <c r="M59" s="52">
        <f t="shared" ref="M59" si="45">+IFERROR(M58/L58-1,"n.a.")</f>
        <v>0.17872828097035343</v>
      </c>
      <c r="N59" s="52">
        <f t="shared" ref="N59" si="46">+IFERROR(N58/M58-1,"n.a.")</f>
        <v>0.12530606661651067</v>
      </c>
      <c r="O59" s="52">
        <f>+IFERROR(O58/N58-1,"n.a.")</f>
        <v>0.17295969008412237</v>
      </c>
      <c r="P59" s="52">
        <f t="shared" ref="P59" si="47">+IFERROR(P58/O58-1,"n.a.")</f>
        <v>0.12682120511932382</v>
      </c>
      <c r="Q59" s="52">
        <f t="shared" ref="Q59:R59" si="48">+IFERROR(Q58/P58-1,"n.a.")</f>
        <v>9.3012717976726167E-2</v>
      </c>
      <c r="R59" s="52">
        <f t="shared" si="48"/>
        <v>0.1029287977136355</v>
      </c>
    </row>
    <row r="60" spans="3:21" s="20" customFormat="1" ht="14.1" customHeight="1" x14ac:dyDescent="0.25">
      <c r="D60" s="13" t="s">
        <v>1</v>
      </c>
      <c r="E60" s="13"/>
      <c r="F60" s="13"/>
      <c r="G60" s="22" t="s">
        <v>149</v>
      </c>
      <c r="H60" s="17">
        <f t="shared" ref="H60:Q60" si="49">+H30+H45+H52</f>
        <v>303.76900000000001</v>
      </c>
      <c r="I60" s="17">
        <f t="shared" si="49"/>
        <v>360.88499999999999</v>
      </c>
      <c r="J60" s="17">
        <f t="shared" si="49"/>
        <v>452.85599999999999</v>
      </c>
      <c r="K60" s="17">
        <f t="shared" si="49"/>
        <v>557.55400000000009</v>
      </c>
      <c r="L60" s="17">
        <f t="shared" si="49"/>
        <v>610.61399999999992</v>
      </c>
      <c r="M60" s="17">
        <f t="shared" si="49"/>
        <v>761.0859999999999</v>
      </c>
      <c r="N60" s="17">
        <f t="shared" si="49"/>
        <v>919.56899999999985</v>
      </c>
      <c r="O60" s="17">
        <f t="shared" si="49"/>
        <v>1047.9949999999999</v>
      </c>
      <c r="P60" s="17">
        <f t="shared" si="49"/>
        <v>1151.9680000000001</v>
      </c>
      <c r="Q60" s="17">
        <f t="shared" si="49"/>
        <v>1340.4870000000001</v>
      </c>
      <c r="R60" s="17">
        <f t="shared" ref="R60" si="50">+R30+R45+R52</f>
        <v>1533.9959999999999</v>
      </c>
      <c r="U60" s="187"/>
    </row>
    <row r="61" spans="3:21" s="7" customFormat="1" ht="14.1" customHeight="1" x14ac:dyDescent="0.25">
      <c r="D61" s="53" t="s">
        <v>185</v>
      </c>
      <c r="E61" s="13"/>
      <c r="F61" s="13"/>
      <c r="G61" s="22" t="s">
        <v>151</v>
      </c>
      <c r="H61" s="13"/>
      <c r="I61" s="52">
        <f t="shared" ref="I61:Q61" si="51">+IFERROR(I60/I58,"n.a.")</f>
        <v>0.35666917040580343</v>
      </c>
      <c r="J61" s="52">
        <f t="shared" si="51"/>
        <v>0.38232150545804522</v>
      </c>
      <c r="K61" s="52">
        <f t="shared" si="51"/>
        <v>0.40629666038273454</v>
      </c>
      <c r="L61" s="52">
        <f t="shared" si="51"/>
        <v>0.37866924316259087</v>
      </c>
      <c r="M61" s="52">
        <f t="shared" si="51"/>
        <v>0.40041773423895027</v>
      </c>
      <c r="N61" s="52">
        <f t="shared" si="51"/>
        <v>0.42992552724457339</v>
      </c>
      <c r="O61" s="52">
        <f t="shared" si="51"/>
        <v>0.417719773266365</v>
      </c>
      <c r="P61" s="52">
        <f t="shared" si="51"/>
        <v>0.40748462516386508</v>
      </c>
      <c r="Q61" s="52">
        <f t="shared" si="51"/>
        <v>0.43381863454381936</v>
      </c>
      <c r="R61" s="52">
        <f t="shared" ref="R61" si="52">+IFERROR(R60/R58,"n.a.")</f>
        <v>0.45011381982137416</v>
      </c>
    </row>
    <row r="62" spans="3:21" s="7" customFormat="1" ht="14.1" customHeight="1" x14ac:dyDescent="0.25">
      <c r="D62" s="76" t="s">
        <v>254</v>
      </c>
      <c r="E62" s="13"/>
      <c r="F62" s="13"/>
      <c r="G62" s="22" t="s">
        <v>149</v>
      </c>
      <c r="H62" s="23"/>
      <c r="I62" s="60">
        <f t="shared" ref="I62:R62" si="53">I64-I60</f>
        <v>-147.58900000000006</v>
      </c>
      <c r="J62" s="60">
        <f t="shared" si="53"/>
        <v>-176.55600000000004</v>
      </c>
      <c r="K62" s="60">
        <f t="shared" si="53"/>
        <v>-195.35399999999998</v>
      </c>
      <c r="L62" s="60">
        <f t="shared" si="53"/>
        <v>-240.41399999999993</v>
      </c>
      <c r="M62" s="60">
        <f t="shared" si="53"/>
        <v>-312.28599999999977</v>
      </c>
      <c r="N62" s="60">
        <f t="shared" si="53"/>
        <v>-369.86899999999969</v>
      </c>
      <c r="O62" s="60">
        <f t="shared" si="53"/>
        <v>-475.61520245845804</v>
      </c>
      <c r="P62" s="60">
        <f t="shared" si="53"/>
        <v>-575.13791445495099</v>
      </c>
      <c r="Q62" s="60">
        <f t="shared" si="53"/>
        <v>-646.59092067263066</v>
      </c>
      <c r="R62" s="60">
        <f t="shared" si="53"/>
        <v>-715.01031662522473</v>
      </c>
    </row>
    <row r="63" spans="3:21" s="7" customFormat="1" ht="14.1" customHeight="1" x14ac:dyDescent="0.25">
      <c r="D63" s="204" t="s">
        <v>166</v>
      </c>
      <c r="E63" s="13"/>
      <c r="F63" s="13"/>
      <c r="G63" s="22" t="s">
        <v>151</v>
      </c>
      <c r="H63" s="13"/>
      <c r="I63" s="35">
        <f t="shared" ref="I63:N63" si="54">+IFERROR(-I62/I58,"n.a.")</f>
        <v>0.14586487715206267</v>
      </c>
      <c r="J63" s="35">
        <f t="shared" si="54"/>
        <v>0.14905655598612064</v>
      </c>
      <c r="K63" s="35">
        <f t="shared" si="54"/>
        <v>0.14235693366455754</v>
      </c>
      <c r="L63" s="35">
        <f t="shared" si="54"/>
        <v>0.14909154953160442</v>
      </c>
      <c r="M63" s="35">
        <f t="shared" si="54"/>
        <v>0.16429792763832832</v>
      </c>
      <c r="N63" s="35">
        <f t="shared" si="54"/>
        <v>0.17292462538039344</v>
      </c>
      <c r="O63" s="35">
        <f>+IFERROR(-O62/O58,"n.a.")</f>
        <v>0.1895752122223707</v>
      </c>
      <c r="P63" s="35">
        <f>+IFERROR(-P62/P58,"n.a.")</f>
        <v>0.20344302748791873</v>
      </c>
      <c r="Q63" s="35">
        <f>+IFERROR(-Q62/Q58,"n.a.")</f>
        <v>0.20925468901573208</v>
      </c>
      <c r="R63" s="35">
        <f>+IFERROR(-R62/R58,"n.a.")</f>
        <v>0.20980238855112407</v>
      </c>
    </row>
    <row r="64" spans="3:21" s="20" customFormat="1" ht="14.1" customHeight="1" x14ac:dyDescent="0.25">
      <c r="D64" s="76" t="s">
        <v>265</v>
      </c>
      <c r="E64" s="13"/>
      <c r="F64" s="13"/>
      <c r="G64" s="22" t="s">
        <v>149</v>
      </c>
      <c r="H64" s="23"/>
      <c r="I64" s="256">
        <f>+'Annual IS'!D31</f>
        <v>213.29599999999994</v>
      </c>
      <c r="J64" s="256">
        <f>+'Annual IS'!E31</f>
        <v>276.29999999999995</v>
      </c>
      <c r="K64" s="256">
        <f>+'Annual IS'!F31</f>
        <v>362.2000000000001</v>
      </c>
      <c r="L64" s="256">
        <f>+'Annual IS'!G31</f>
        <v>370.2</v>
      </c>
      <c r="M64" s="256">
        <f>+'Annual IS'!H31</f>
        <v>448.80000000000013</v>
      </c>
      <c r="N64" s="256">
        <f>+'Annual IS'!I31</f>
        <v>549.70000000000016</v>
      </c>
      <c r="O64" s="256">
        <f>+'Annual IS'!J31</f>
        <v>572.37979754154185</v>
      </c>
      <c r="P64" s="256">
        <f>+'Annual IS'!K31</f>
        <v>576.83008554504909</v>
      </c>
      <c r="Q64" s="256">
        <f>+'Annual IS'!L31</f>
        <v>693.89607932736942</v>
      </c>
      <c r="R64" s="256">
        <f>+'Annual IS'!M31</f>
        <v>818.98568337477514</v>
      </c>
      <c r="U64" s="187"/>
    </row>
    <row r="65" spans="4:18" s="7" customFormat="1" ht="14.1" customHeight="1" x14ac:dyDescent="0.25">
      <c r="D65" s="53" t="s">
        <v>266</v>
      </c>
      <c r="E65" s="13"/>
      <c r="F65" s="13"/>
      <c r="G65" s="22" t="s">
        <v>151</v>
      </c>
      <c r="H65" s="13"/>
      <c r="I65" s="52">
        <f t="shared" ref="I65:R65" si="55">+IFERROR(I64/I58,"n.a.")</f>
        <v>0.21080429325374073</v>
      </c>
      <c r="J65" s="52">
        <f t="shared" si="55"/>
        <v>0.23326494947192458</v>
      </c>
      <c r="K65" s="52">
        <f t="shared" si="55"/>
        <v>0.263939726718177</v>
      </c>
      <c r="L65" s="52">
        <f t="shared" si="55"/>
        <v>0.22957769363098643</v>
      </c>
      <c r="M65" s="52">
        <f t="shared" si="55"/>
        <v>0.23611980660062196</v>
      </c>
      <c r="N65" s="52">
        <f t="shared" si="55"/>
        <v>0.25700090186417995</v>
      </c>
      <c r="O65" s="52">
        <f t="shared" si="55"/>
        <v>0.22814456104399428</v>
      </c>
      <c r="P65" s="52">
        <f t="shared" si="55"/>
        <v>0.20404159767594632</v>
      </c>
      <c r="Q65" s="52">
        <f t="shared" si="55"/>
        <v>0.22456394552808728</v>
      </c>
      <c r="R65" s="52">
        <f t="shared" si="55"/>
        <v>0.24031143127025006</v>
      </c>
    </row>
    <row r="66" spans="4:18" s="20" customFormat="1" ht="14.1" customHeight="1" x14ac:dyDescent="0.25">
      <c r="D66" s="76" t="s">
        <v>310</v>
      </c>
      <c r="E66" s="13"/>
      <c r="F66" s="13"/>
      <c r="G66" s="22" t="s">
        <v>149</v>
      </c>
      <c r="H66" s="23"/>
      <c r="I66" s="44">
        <f>+'Annual IS'!D33</f>
        <v>-21.14</v>
      </c>
      <c r="J66" s="44">
        <f>+'Annual IS'!E33</f>
        <v>-28.7</v>
      </c>
      <c r="K66" s="44">
        <f>+'Annual IS'!F33</f>
        <v>-57.099999999999994</v>
      </c>
      <c r="L66" s="44">
        <f>+'Annual IS'!G33</f>
        <v>-27.1</v>
      </c>
      <c r="M66" s="44">
        <f>+'Annual IS'!H33</f>
        <v>-58.2</v>
      </c>
      <c r="N66" s="44">
        <f>+'Annual IS'!I33</f>
        <v>-66.400000000000006</v>
      </c>
      <c r="O66" s="44">
        <f>+'Annual IS'!J33</f>
        <v>-24.61</v>
      </c>
      <c r="P66" s="44">
        <f>+'Annual IS'!K33</f>
        <v>-35.49</v>
      </c>
      <c r="Q66" s="44">
        <f>+'Annual IS'!L33</f>
        <v>-42.46</v>
      </c>
      <c r="R66" s="44">
        <f>+'Annual IS'!M33</f>
        <v>-32.15</v>
      </c>
    </row>
    <row r="67" spans="4:18" s="7" customFormat="1" ht="14.1" customHeight="1" x14ac:dyDescent="0.25">
      <c r="D67" s="76" t="s">
        <v>371</v>
      </c>
      <c r="E67" s="13"/>
      <c r="F67" s="13"/>
      <c r="G67" s="22" t="s">
        <v>149</v>
      </c>
      <c r="H67" s="13"/>
      <c r="I67" s="44">
        <f>+'Annual IS'!D34</f>
        <v>-0.01</v>
      </c>
      <c r="J67" s="257">
        <f>+'Annual IS'!E34</f>
        <v>0</v>
      </c>
      <c r="K67" s="257">
        <f>+'Annual IS'!F34</f>
        <v>0</v>
      </c>
      <c r="L67" s="257">
        <f>+'Annual IS'!G34</f>
        <v>0</v>
      </c>
      <c r="M67" s="257">
        <f>+'Annual IS'!H34</f>
        <v>0</v>
      </c>
      <c r="N67" s="257">
        <f>+'Annual IS'!I34</f>
        <v>0</v>
      </c>
      <c r="O67" s="258">
        <f>+'Annual IS'!J34</f>
        <v>0</v>
      </c>
      <c r="P67" s="258">
        <f>+'Annual IS'!K34</f>
        <v>0</v>
      </c>
      <c r="Q67" s="258">
        <f>+'Annual IS'!L34</f>
        <v>0</v>
      </c>
      <c r="R67" s="258">
        <f>+'Annual IS'!M34</f>
        <v>-4.01</v>
      </c>
    </row>
    <row r="68" spans="4:18" s="7" customFormat="1" ht="14.1" customHeight="1" x14ac:dyDescent="0.25">
      <c r="D68" s="76" t="s">
        <v>372</v>
      </c>
      <c r="E68" s="13"/>
      <c r="F68" s="13"/>
      <c r="G68" s="22" t="s">
        <v>149</v>
      </c>
      <c r="H68" s="13"/>
      <c r="I68" s="44">
        <f>+'Annual IS'!D35</f>
        <v>-143.69</v>
      </c>
      <c r="J68" s="44">
        <f>+'Annual IS'!E35</f>
        <v>-149.5</v>
      </c>
      <c r="K68" s="44">
        <f>+'Annual IS'!F35</f>
        <v>-153</v>
      </c>
      <c r="L68" s="44">
        <f>+'Annual IS'!G35</f>
        <v>-153.19999999999999</v>
      </c>
      <c r="M68" s="44">
        <f>+'Annual IS'!H35</f>
        <v>-153.1</v>
      </c>
      <c r="N68" s="44">
        <f>+'Annual IS'!I35</f>
        <v>-159</v>
      </c>
      <c r="O68" s="44">
        <f>+'Annual IS'!J35</f>
        <v>-416.9</v>
      </c>
      <c r="P68" s="44">
        <f>+'Annual IS'!K35</f>
        <v>-407.49</v>
      </c>
      <c r="Q68" s="44">
        <f>+'Annual IS'!L35</f>
        <v>-438.4</v>
      </c>
      <c r="R68" s="44">
        <f>+'Annual IS'!M35</f>
        <v>-475.4</v>
      </c>
    </row>
    <row r="69" spans="4:18" s="7" customFormat="1" ht="14.1" customHeight="1" x14ac:dyDescent="0.25">
      <c r="D69" s="76" t="s">
        <v>57</v>
      </c>
      <c r="E69" s="13"/>
      <c r="F69" s="13"/>
      <c r="G69" s="22" t="s">
        <v>149</v>
      </c>
      <c r="H69" s="13"/>
      <c r="I69" s="17">
        <f>+I64+I66+I67+I68</f>
        <v>48.45599999999996</v>
      </c>
      <c r="J69" s="17">
        <f t="shared" ref="J69:R69" si="56">+J64+J66+J67+J68</f>
        <v>98.099999999999966</v>
      </c>
      <c r="K69" s="17">
        <f t="shared" si="56"/>
        <v>152.10000000000014</v>
      </c>
      <c r="L69" s="17">
        <f t="shared" si="56"/>
        <v>189.89999999999998</v>
      </c>
      <c r="M69" s="17">
        <f t="shared" si="56"/>
        <v>237.50000000000014</v>
      </c>
      <c r="N69" s="17">
        <f t="shared" si="56"/>
        <v>324.30000000000018</v>
      </c>
      <c r="O69" s="17">
        <f t="shared" si="56"/>
        <v>130.86979754154186</v>
      </c>
      <c r="P69" s="17">
        <f t="shared" si="56"/>
        <v>133.85008554504907</v>
      </c>
      <c r="Q69" s="17">
        <f t="shared" si="56"/>
        <v>213.03607932736941</v>
      </c>
      <c r="R69" s="17">
        <f t="shared" si="56"/>
        <v>307.42568337477519</v>
      </c>
    </row>
    <row r="70" spans="4:18" s="7" customFormat="1" ht="14.1" customHeight="1" x14ac:dyDescent="0.25">
      <c r="D70" s="33"/>
      <c r="E70" s="12"/>
      <c r="F70" s="12"/>
      <c r="G70" s="39"/>
      <c r="H70" s="12"/>
      <c r="I70" s="12"/>
      <c r="J70" s="12"/>
      <c r="K70" s="12"/>
      <c r="L70" s="12"/>
      <c r="M70" s="12"/>
      <c r="N70" s="12"/>
      <c r="O70" s="12"/>
      <c r="P70" s="12"/>
      <c r="Q70" s="12"/>
      <c r="R70" s="12"/>
    </row>
    <row r="71" spans="4:18" s="7" customFormat="1" ht="14.1" customHeight="1" x14ac:dyDescent="0.25">
      <c r="D71" s="33" t="s">
        <v>208</v>
      </c>
      <c r="E71" s="12"/>
      <c r="F71" s="12"/>
      <c r="G71" s="39"/>
      <c r="H71" s="12"/>
      <c r="I71" s="12"/>
      <c r="J71" s="12"/>
      <c r="K71" s="12"/>
      <c r="L71" s="12"/>
      <c r="M71" s="12"/>
      <c r="N71" s="12"/>
      <c r="O71" s="12"/>
      <c r="P71" s="12"/>
      <c r="Q71" s="12"/>
      <c r="R71" s="12"/>
    </row>
    <row r="72" spans="4:18" s="7" customFormat="1" ht="14.1" customHeight="1" x14ac:dyDescent="0.25">
      <c r="D72" s="13" t="s">
        <v>375</v>
      </c>
      <c r="E72" s="26"/>
      <c r="F72" s="13"/>
      <c r="G72" s="22" t="s">
        <v>149</v>
      </c>
      <c r="H72" s="44"/>
      <c r="I72" s="44">
        <v>2798.819</v>
      </c>
      <c r="J72" s="44">
        <v>2998.1529999999998</v>
      </c>
      <c r="K72" s="44">
        <v>4200.5150000000003</v>
      </c>
      <c r="L72" s="44">
        <v>4749.6819999999998</v>
      </c>
      <c r="M72" s="44">
        <v>4993.9269999999997</v>
      </c>
      <c r="N72" s="44">
        <v>4977.8440000000001</v>
      </c>
      <c r="O72" s="44">
        <v>7022.7</v>
      </c>
      <c r="P72" s="44">
        <v>7222.7</v>
      </c>
      <c r="Q72" s="44">
        <v>7245.3</v>
      </c>
      <c r="R72" s="44">
        <v>7396.8</v>
      </c>
    </row>
    <row r="73" spans="4:18" s="7" customFormat="1" ht="14.1" customHeight="1" x14ac:dyDescent="0.25">
      <c r="D73" s="13" t="s">
        <v>168</v>
      </c>
      <c r="E73" s="26"/>
      <c r="F73" s="13"/>
      <c r="G73" s="22" t="s">
        <v>149</v>
      </c>
      <c r="H73" s="13"/>
      <c r="I73" s="60">
        <f t="shared" ref="I73:P73" si="57">I74-I72</f>
        <v>0</v>
      </c>
      <c r="J73" s="60">
        <f t="shared" si="57"/>
        <v>0</v>
      </c>
      <c r="K73" s="60">
        <f t="shared" si="57"/>
        <v>0</v>
      </c>
      <c r="L73" s="60">
        <f t="shared" si="57"/>
        <v>0</v>
      </c>
      <c r="M73" s="60">
        <f t="shared" si="57"/>
        <v>132.38200000000052</v>
      </c>
      <c r="N73" s="60">
        <f t="shared" si="57"/>
        <v>130.30199999999968</v>
      </c>
      <c r="O73" s="60">
        <f t="shared" si="57"/>
        <v>149.19999999999982</v>
      </c>
      <c r="P73" s="60">
        <f t="shared" si="57"/>
        <v>160</v>
      </c>
      <c r="Q73" s="60">
        <f>Q74-Q72</f>
        <v>162.39999999999964</v>
      </c>
      <c r="R73" s="60">
        <f t="shared" ref="R73" si="58">R74-R72</f>
        <v>191</v>
      </c>
    </row>
    <row r="74" spans="4:18" s="7" customFormat="1" ht="14.1" customHeight="1" x14ac:dyDescent="0.25">
      <c r="D74" s="13" t="s">
        <v>318</v>
      </c>
      <c r="E74" s="26"/>
      <c r="F74" s="13"/>
      <c r="G74" s="22" t="s">
        <v>149</v>
      </c>
      <c r="H74" s="44"/>
      <c r="I74" s="44">
        <v>2798.819</v>
      </c>
      <c r="J74" s="44">
        <v>2998.1529999999998</v>
      </c>
      <c r="K74" s="44">
        <v>4200.5150000000003</v>
      </c>
      <c r="L74" s="44">
        <v>4749.6819999999998</v>
      </c>
      <c r="M74" s="44">
        <v>5126.3090000000002</v>
      </c>
      <c r="N74" s="44">
        <v>5108.1459999999997</v>
      </c>
      <c r="O74" s="44">
        <v>7171.9</v>
      </c>
      <c r="P74" s="44">
        <v>7382.7</v>
      </c>
      <c r="Q74" s="44">
        <v>7407.7</v>
      </c>
      <c r="R74" s="44">
        <v>7587.8</v>
      </c>
    </row>
    <row r="75" spans="4:18" s="7" customFormat="1" ht="14.1" customHeight="1" x14ac:dyDescent="0.25">
      <c r="D75" s="13" t="s">
        <v>319</v>
      </c>
      <c r="E75" s="26"/>
      <c r="F75" s="13"/>
      <c r="G75" s="22" t="s">
        <v>155</v>
      </c>
      <c r="H75" s="13"/>
      <c r="I75" s="31">
        <v>7</v>
      </c>
      <c r="J75" s="31">
        <v>6.2</v>
      </c>
      <c r="K75" s="31">
        <v>7.3</v>
      </c>
      <c r="L75" s="31">
        <v>7.2</v>
      </c>
      <c r="M75" s="31">
        <v>6.8</v>
      </c>
      <c r="N75" s="31">
        <v>5.3</v>
      </c>
      <c r="O75" s="31">
        <v>6.6</v>
      </c>
      <c r="P75" s="31">
        <v>6</v>
      </c>
      <c r="Q75" s="31">
        <v>5.3</v>
      </c>
      <c r="R75" s="31">
        <v>4.8</v>
      </c>
    </row>
    <row r="76" spans="4:18" ht="8.85" customHeight="1" x14ac:dyDescent="0.2"/>
    <row r="77" spans="4:18" s="7" customFormat="1" ht="14.1" customHeight="1" x14ac:dyDescent="0.25">
      <c r="D77" s="59" t="s">
        <v>167</v>
      </c>
      <c r="G77" s="41"/>
    </row>
    <row r="78" spans="4:18" s="7" customFormat="1" ht="14.1" customHeight="1" x14ac:dyDescent="0.25">
      <c r="D78" s="13" t="s">
        <v>11</v>
      </c>
      <c r="E78" s="13"/>
      <c r="F78" s="13"/>
      <c r="G78" s="22" t="s">
        <v>149</v>
      </c>
      <c r="H78" s="13"/>
      <c r="I78" s="17">
        <f t="shared" ref="I78:R78" si="59">I30</f>
        <v>521.77499999999998</v>
      </c>
      <c r="J78" s="17">
        <f t="shared" si="59"/>
        <v>629.846</v>
      </c>
      <c r="K78" s="17">
        <f t="shared" si="59"/>
        <v>759.90899999999999</v>
      </c>
      <c r="L78" s="17">
        <f t="shared" si="59"/>
        <v>890.70399999999995</v>
      </c>
      <c r="M78" s="17">
        <f t="shared" si="59"/>
        <v>1075.348</v>
      </c>
      <c r="N78" s="17">
        <f t="shared" si="59"/>
        <v>1255.7739999999999</v>
      </c>
      <c r="O78" s="17">
        <f t="shared" si="59"/>
        <v>1477.479</v>
      </c>
      <c r="P78" s="17">
        <f t="shared" si="59"/>
        <v>1694.39</v>
      </c>
      <c r="Q78" s="17">
        <f t="shared" si="59"/>
        <v>1885.2860000000001</v>
      </c>
      <c r="R78" s="17">
        <f t="shared" si="59"/>
        <v>2141.8719999999998</v>
      </c>
    </row>
    <row r="79" spans="4:18" s="7" customFormat="1" ht="14.1" customHeight="1" x14ac:dyDescent="0.25">
      <c r="D79" s="53" t="s">
        <v>170</v>
      </c>
      <c r="E79" s="13"/>
      <c r="F79" s="13"/>
      <c r="G79" s="22" t="s">
        <v>149</v>
      </c>
      <c r="H79" s="13"/>
      <c r="I79" s="17">
        <f t="shared" ref="I79:R79" si="60">-I81/I9*I10</f>
        <v>-148.37838107710363</v>
      </c>
      <c r="J79" s="17">
        <f t="shared" si="60"/>
        <v>-167.81056698231828</v>
      </c>
      <c r="K79" s="17">
        <f t="shared" si="60"/>
        <v>-179.02043588734713</v>
      </c>
      <c r="L79" s="17">
        <f t="shared" si="60"/>
        <v>-208.74433720695694</v>
      </c>
      <c r="M79" s="17">
        <f t="shared" si="60"/>
        <v>-236.08237669571304</v>
      </c>
      <c r="N79" s="17">
        <f t="shared" si="60"/>
        <v>-274.59300935337876</v>
      </c>
      <c r="O79" s="17">
        <f t="shared" si="60"/>
        <v>-325.22419112168546</v>
      </c>
      <c r="P79" s="17">
        <f t="shared" si="60"/>
        <v>-457.04600130158661</v>
      </c>
      <c r="Q79" s="17">
        <f t="shared" si="60"/>
        <v>-532.74741757931656</v>
      </c>
      <c r="R79" s="17">
        <f t="shared" si="60"/>
        <v>-576.94858524839651</v>
      </c>
    </row>
    <row r="80" spans="4:18" s="7" customFormat="1" ht="14.1" customHeight="1" x14ac:dyDescent="0.25">
      <c r="D80" s="53" t="s">
        <v>255</v>
      </c>
      <c r="E80" s="13"/>
      <c r="F80" s="13"/>
      <c r="G80" s="22" t="s">
        <v>149</v>
      </c>
      <c r="H80" s="13"/>
      <c r="I80" s="17">
        <f t="shared" ref="I80:P80" si="61">I81-I79</f>
        <v>-205.97961892289638</v>
      </c>
      <c r="J80" s="17">
        <f t="shared" si="61"/>
        <v>-254.88843301768168</v>
      </c>
      <c r="K80" s="17">
        <f t="shared" si="61"/>
        <v>-334.20556411265284</v>
      </c>
      <c r="L80" s="17">
        <f t="shared" si="61"/>
        <v>-420.32766279304292</v>
      </c>
      <c r="M80" s="17">
        <f t="shared" si="61"/>
        <v>-502.65962330428692</v>
      </c>
      <c r="N80" s="17">
        <f t="shared" si="61"/>
        <v>-498.77999064662129</v>
      </c>
      <c r="O80" s="17">
        <f t="shared" si="61"/>
        <v>-642.2518088783147</v>
      </c>
      <c r="P80" s="17">
        <f t="shared" si="61"/>
        <v>-671.5379986984135</v>
      </c>
      <c r="Q80" s="17">
        <f>Q81-Q79</f>
        <v>-595.81758242068349</v>
      </c>
      <c r="R80" s="17">
        <f>R81-R79</f>
        <v>-630.97341475160351</v>
      </c>
    </row>
    <row r="81" spans="4:18" s="7" customFormat="1" ht="14.1" customHeight="1" x14ac:dyDescent="0.25">
      <c r="D81" s="13" t="s">
        <v>157</v>
      </c>
      <c r="E81" s="13"/>
      <c r="F81" s="13"/>
      <c r="G81" s="22" t="s">
        <v>149</v>
      </c>
      <c r="H81" s="13"/>
      <c r="I81" s="17">
        <f t="shared" ref="I81:R81" si="62">I47</f>
        <v>-354.358</v>
      </c>
      <c r="J81" s="17">
        <f t="shared" si="62"/>
        <v>-422.69899999999996</v>
      </c>
      <c r="K81" s="17">
        <f t="shared" si="62"/>
        <v>-513.226</v>
      </c>
      <c r="L81" s="17">
        <f t="shared" si="62"/>
        <v>-629.07199999999989</v>
      </c>
      <c r="M81" s="17">
        <f t="shared" si="62"/>
        <v>-738.74199999999996</v>
      </c>
      <c r="N81" s="17">
        <f t="shared" si="62"/>
        <v>-773.37300000000005</v>
      </c>
      <c r="O81" s="17">
        <f t="shared" si="62"/>
        <v>-967.47600000000011</v>
      </c>
      <c r="P81" s="17">
        <f t="shared" si="62"/>
        <v>-1128.5840000000001</v>
      </c>
      <c r="Q81" s="17">
        <f t="shared" si="62"/>
        <v>-1128.5650000000001</v>
      </c>
      <c r="R81" s="17">
        <f t="shared" si="62"/>
        <v>-1207.922</v>
      </c>
    </row>
    <row r="82" spans="4:18" s="7" customFormat="1" ht="14.1" customHeight="1" x14ac:dyDescent="0.25">
      <c r="D82" s="66" t="s">
        <v>307</v>
      </c>
      <c r="E82" s="26"/>
      <c r="F82" s="13"/>
      <c r="G82" s="22" t="s">
        <v>149</v>
      </c>
      <c r="H82" s="13"/>
      <c r="I82" s="17">
        <f t="shared" ref="I82:R82" si="63">+I32</f>
        <v>-60.5</v>
      </c>
      <c r="J82" s="17">
        <f t="shared" si="63"/>
        <v>-75.7</v>
      </c>
      <c r="K82" s="17">
        <f t="shared" si="63"/>
        <v>-40.151000000000003</v>
      </c>
      <c r="L82" s="17">
        <f t="shared" si="63"/>
        <v>-47.5</v>
      </c>
      <c r="M82" s="17">
        <f t="shared" si="63"/>
        <v>-52</v>
      </c>
      <c r="N82" s="17">
        <f t="shared" si="63"/>
        <v>-51.5</v>
      </c>
      <c r="O82" s="17">
        <f t="shared" si="63"/>
        <v>-68.7</v>
      </c>
      <c r="P82" s="17">
        <f t="shared" si="63"/>
        <v>-94.1</v>
      </c>
      <c r="Q82" s="17">
        <f t="shared" si="63"/>
        <v>-117.8</v>
      </c>
      <c r="R82" s="17">
        <f t="shared" si="63"/>
        <v>-155.1</v>
      </c>
    </row>
    <row r="83" spans="4:18" s="7" customFormat="1" ht="14.1" customHeight="1" x14ac:dyDescent="0.25">
      <c r="D83" s="66" t="s">
        <v>15</v>
      </c>
      <c r="E83" s="26"/>
      <c r="F83" s="13"/>
      <c r="G83" s="22" t="s">
        <v>149</v>
      </c>
      <c r="H83" s="13"/>
      <c r="I83" s="17">
        <f t="shared" ref="I83:R83" si="64">+I52</f>
        <v>4.2999999999999997E-2</v>
      </c>
      <c r="J83" s="17">
        <f t="shared" si="64"/>
        <v>0.371</v>
      </c>
      <c r="K83" s="17">
        <f t="shared" si="64"/>
        <v>0.46400000000000002</v>
      </c>
      <c r="L83" s="17">
        <f t="shared" si="64"/>
        <v>-2.3220000000000001</v>
      </c>
      <c r="M83" s="17">
        <f t="shared" si="64"/>
        <v>2.0350000000000001</v>
      </c>
      <c r="N83" s="17">
        <f t="shared" si="64"/>
        <v>-14.206</v>
      </c>
      <c r="O83" s="17">
        <f t="shared" si="64"/>
        <v>-8.4480000000000004</v>
      </c>
      <c r="P83" s="17">
        <f t="shared" si="64"/>
        <v>2.4239999999999999</v>
      </c>
      <c r="Q83" s="17">
        <f t="shared" si="64"/>
        <v>6.3090000000000002</v>
      </c>
      <c r="R83" s="17">
        <f t="shared" si="64"/>
        <v>19.594000000000001</v>
      </c>
    </row>
    <row r="84" spans="4:18" s="7" customFormat="1" ht="14.1" customHeight="1" x14ac:dyDescent="0.25">
      <c r="D84" s="66" t="s">
        <v>164</v>
      </c>
      <c r="E84" s="26"/>
      <c r="F84" s="13"/>
      <c r="G84" s="22" t="s">
        <v>149</v>
      </c>
      <c r="H84" s="13"/>
      <c r="I84" s="17">
        <f t="shared" ref="I84:R84" si="65">+I53</f>
        <v>0</v>
      </c>
      <c r="J84" s="17">
        <f t="shared" si="65"/>
        <v>0</v>
      </c>
      <c r="K84" s="17">
        <f t="shared" si="65"/>
        <v>0</v>
      </c>
      <c r="L84" s="17">
        <f t="shared" si="65"/>
        <v>-8.6</v>
      </c>
      <c r="M84" s="17">
        <f t="shared" si="65"/>
        <v>-8.3000000000000007</v>
      </c>
      <c r="N84" s="17">
        <f t="shared" si="65"/>
        <v>-7.8</v>
      </c>
      <c r="O84" s="17">
        <f t="shared" si="65"/>
        <v>-9.8000000000000007</v>
      </c>
      <c r="P84" s="17">
        <f t="shared" si="65"/>
        <v>-8.8000000000000007</v>
      </c>
      <c r="Q84" s="17">
        <f t="shared" si="65"/>
        <v>-17.3</v>
      </c>
      <c r="R84" s="17">
        <f t="shared" si="65"/>
        <v>-16.7</v>
      </c>
    </row>
    <row r="85" spans="4:18" s="7" customFormat="1" ht="14.1" customHeight="1" x14ac:dyDescent="0.25">
      <c r="D85" s="66" t="s">
        <v>311</v>
      </c>
      <c r="E85" s="26"/>
      <c r="F85" s="13"/>
      <c r="G85" s="22" t="s">
        <v>149</v>
      </c>
      <c r="H85" s="13"/>
      <c r="I85" s="44">
        <v>0</v>
      </c>
      <c r="J85" s="44">
        <v>0</v>
      </c>
      <c r="K85" s="44">
        <v>-78.784000000000006</v>
      </c>
      <c r="L85" s="44">
        <v>-92.7</v>
      </c>
      <c r="M85" s="44">
        <v>-110.2</v>
      </c>
      <c r="N85" s="44">
        <v>-124.2</v>
      </c>
      <c r="O85" s="44">
        <v>-137.6</v>
      </c>
      <c r="P85" s="44">
        <v>-154.4</v>
      </c>
      <c r="Q85" s="44">
        <v>-155.9</v>
      </c>
      <c r="R85" s="44">
        <v>-167.6</v>
      </c>
    </row>
    <row r="86" spans="4:18" s="7" customFormat="1" ht="14.1" customHeight="1" x14ac:dyDescent="0.25">
      <c r="D86" s="66" t="s">
        <v>313</v>
      </c>
      <c r="E86" s="26"/>
      <c r="F86" s="13"/>
      <c r="G86" s="22" t="s">
        <v>149</v>
      </c>
      <c r="H86" s="13"/>
      <c r="I86" s="44">
        <v>0</v>
      </c>
      <c r="J86" s="44">
        <v>0</v>
      </c>
      <c r="K86" s="44">
        <v>0</v>
      </c>
      <c r="L86" s="44">
        <v>0</v>
      </c>
      <c r="M86" s="44">
        <v>-34.588999999999999</v>
      </c>
      <c r="N86" s="44">
        <v>-42.078000000000003</v>
      </c>
      <c r="O86" s="44">
        <v>-45.975627353626798</v>
      </c>
      <c r="P86" s="44">
        <v>-49.15403653767541</v>
      </c>
      <c r="Q86" s="44">
        <v>-54.421974819402998</v>
      </c>
      <c r="R86" s="44">
        <v>-60.949615108210601</v>
      </c>
    </row>
    <row r="87" spans="4:18" s="7" customFormat="1" ht="14.1" customHeight="1" thickBot="1" x14ac:dyDescent="0.3">
      <c r="D87" s="28" t="s">
        <v>314</v>
      </c>
      <c r="E87" s="79"/>
      <c r="F87" s="28"/>
      <c r="G87" s="58" t="s">
        <v>149</v>
      </c>
      <c r="H87" s="28"/>
      <c r="I87" s="82">
        <f>+'Annual CF'!D20/1000</f>
        <v>9.5440000000000005</v>
      </c>
      <c r="J87" s="82">
        <f>+'Annual CF'!E20/1000</f>
        <v>32.238999999999997</v>
      </c>
      <c r="K87" s="82">
        <f>+'Annual CF'!F20/1000</f>
        <v>34.073999999999998</v>
      </c>
      <c r="L87" s="82">
        <f>+'Annual CF'!G20/1000</f>
        <v>14.39</v>
      </c>
      <c r="M87" s="82">
        <f>+'Annual CF'!H20/1000</f>
        <v>46.905999999999999</v>
      </c>
      <c r="N87" s="82">
        <f>+'Annual CF'!I20/1000</f>
        <v>67.135508416164527</v>
      </c>
      <c r="O87" s="82">
        <f>+'Annual CF'!J20/1000</f>
        <v>-244.43722727473465</v>
      </c>
      <c r="P87" s="82">
        <f>+'Annual CF'!K20/1000</f>
        <v>-138.44467315487506</v>
      </c>
      <c r="Q87" s="82">
        <f>+'Annual CF'!L20/1000</f>
        <v>86.31243220747335</v>
      </c>
      <c r="R87" s="82">
        <f>+'Annual CF'!M20/1000</f>
        <v>-58.89787658454501</v>
      </c>
    </row>
    <row r="88" spans="4:18" s="7" customFormat="1" ht="14.1" customHeight="1" thickBot="1" x14ac:dyDescent="0.3">
      <c r="D88" s="88" t="s">
        <v>189</v>
      </c>
      <c r="E88" s="93"/>
      <c r="F88" s="90"/>
      <c r="G88" s="91" t="s">
        <v>149</v>
      </c>
      <c r="H88" s="90"/>
      <c r="I88" s="92">
        <f t="shared" ref="I88:Q88" si="66">I78+I81+I82+I83+I84+I85+I87+I86</f>
        <v>116.50399999999998</v>
      </c>
      <c r="J88" s="92">
        <f t="shared" si="66"/>
        <v>164.05700000000007</v>
      </c>
      <c r="K88" s="92">
        <f t="shared" si="66"/>
        <v>162.286</v>
      </c>
      <c r="L88" s="92">
        <f t="shared" si="66"/>
        <v>124.90000000000006</v>
      </c>
      <c r="M88" s="92">
        <f t="shared" si="66"/>
        <v>180.45800000000003</v>
      </c>
      <c r="N88" s="92">
        <f t="shared" si="66"/>
        <v>309.75250841616435</v>
      </c>
      <c r="O88" s="92">
        <f t="shared" si="66"/>
        <v>-4.9578546283615239</v>
      </c>
      <c r="P88" s="92">
        <f t="shared" si="66"/>
        <v>123.33129030744948</v>
      </c>
      <c r="Q88" s="92">
        <f t="shared" si="66"/>
        <v>503.92045738807042</v>
      </c>
      <c r="R88" s="92">
        <f t="shared" ref="R88" si="67">R78+R81+R82+R83+R84+R85+R87+R86</f>
        <v>494.29650830724421</v>
      </c>
    </row>
    <row r="89" spans="4:18" s="7" customFormat="1" ht="14.1" customHeight="1" thickBot="1" x14ac:dyDescent="0.3">
      <c r="D89" s="7" t="s">
        <v>113</v>
      </c>
      <c r="E89" s="24"/>
      <c r="G89" s="41" t="s">
        <v>149</v>
      </c>
      <c r="I89" s="78">
        <f>+'Annual CF'!D11/1000</f>
        <v>-32.012999999999998</v>
      </c>
      <c r="J89" s="78">
        <f>+'Annual CF'!E11/1000</f>
        <v>-25.641999999999999</v>
      </c>
      <c r="K89" s="78">
        <f>+'Annual CF'!F11/1000</f>
        <v>-36.662999999999997</v>
      </c>
      <c r="L89" s="78">
        <f>+'Annual CF'!G11/1000</f>
        <v>-40.255000000000003</v>
      </c>
      <c r="M89" s="78">
        <f>+'Annual CF'!H11/1000</f>
        <v>-48.558</v>
      </c>
      <c r="N89" s="78">
        <f>+'Annual CF'!I11/1000</f>
        <v>-33.676000000000002</v>
      </c>
      <c r="O89" s="78">
        <f>+'Annual CF'!J11/1000</f>
        <v>-61.589113640128112</v>
      </c>
      <c r="P89" s="78">
        <f>+'Annual CF'!K11/1000</f>
        <v>-77.132999999999996</v>
      </c>
      <c r="Q89" s="78">
        <f>+'Annual CF'!L11/1000</f>
        <v>-91.239000000000004</v>
      </c>
      <c r="R89" s="78">
        <f>+'Annual CF'!M11/1000</f>
        <v>-114.63500000000001</v>
      </c>
    </row>
    <row r="90" spans="4:18" s="7" customFormat="1" ht="14.1" customHeight="1" thickBot="1" x14ac:dyDescent="0.3">
      <c r="D90" s="88" t="s">
        <v>190</v>
      </c>
      <c r="E90" s="93"/>
      <c r="F90" s="90"/>
      <c r="G90" s="91" t="s">
        <v>149</v>
      </c>
      <c r="H90" s="90"/>
      <c r="I90" s="92">
        <f>+SUM(I88:I89)</f>
        <v>84.490999999999985</v>
      </c>
      <c r="J90" s="92">
        <f>+SUM(J88:J89)</f>
        <v>138.41500000000008</v>
      </c>
      <c r="K90" s="92">
        <f t="shared" ref="K90:Q90" si="68">+SUM(K88:K89)</f>
        <v>125.623</v>
      </c>
      <c r="L90" s="92">
        <f t="shared" si="68"/>
        <v>84.645000000000067</v>
      </c>
      <c r="M90" s="92">
        <f t="shared" si="68"/>
        <v>131.90000000000003</v>
      </c>
      <c r="N90" s="92">
        <f t="shared" si="68"/>
        <v>276.07650841616436</v>
      </c>
      <c r="O90" s="92">
        <f t="shared" si="68"/>
        <v>-66.546968268489636</v>
      </c>
      <c r="P90" s="92">
        <f t="shared" si="68"/>
        <v>46.198290307449483</v>
      </c>
      <c r="Q90" s="92">
        <f t="shared" si="68"/>
        <v>412.68145738807038</v>
      </c>
      <c r="R90" s="92">
        <f t="shared" ref="R90" si="69">+SUM(R88:R89)</f>
        <v>379.66150830724422</v>
      </c>
    </row>
    <row r="91" spans="4:18" s="7" customFormat="1" ht="14.1" customHeight="1" x14ac:dyDescent="0.25">
      <c r="D91" s="12" t="s">
        <v>204</v>
      </c>
      <c r="E91" s="108"/>
      <c r="F91" s="12"/>
      <c r="G91" s="39" t="s">
        <v>149</v>
      </c>
      <c r="H91" s="12"/>
      <c r="I91" s="49">
        <f>('Annual CF'!D39)/10^3</f>
        <v>-150.786</v>
      </c>
      <c r="J91" s="49">
        <f>('Annual CF'!E39)/10^3</f>
        <v>-155.244</v>
      </c>
      <c r="K91" s="49">
        <f>('Annual CF'!F39)/10^3</f>
        <v>-181.41900000000001</v>
      </c>
      <c r="L91" s="49">
        <f>('Annual CF'!G39)/10^3</f>
        <v>-194.21199999999999</v>
      </c>
      <c r="M91" s="49">
        <f>('Annual CF'!H39)/10^3</f>
        <v>-209.25899999999999</v>
      </c>
      <c r="N91" s="49">
        <f>('Annual CF'!I39)/10^3</f>
        <v>-219.40899999999999</v>
      </c>
      <c r="O91" s="49">
        <f>('Annual CF'!J39)/10^3</f>
        <v>-263.04700000000003</v>
      </c>
      <c r="P91" s="49">
        <f>('Annual CF'!K39)/10^3</f>
        <v>-303.86399999999998</v>
      </c>
      <c r="Q91" s="49">
        <f>('Annual CF'!L39)/10^3</f>
        <v>-451.90600000000001</v>
      </c>
      <c r="R91" s="49">
        <f>('Annual CF'!M39)/10^3</f>
        <v>-464.834</v>
      </c>
    </row>
    <row r="92" spans="4:18" s="7" customFormat="1" ht="14.1" customHeight="1" x14ac:dyDescent="0.25">
      <c r="D92" s="13" t="s">
        <v>193</v>
      </c>
      <c r="E92" s="79"/>
      <c r="F92" s="28"/>
      <c r="G92" s="22" t="s">
        <v>149</v>
      </c>
      <c r="H92" s="28"/>
      <c r="I92" s="5">
        <f>('Annual CF'!D40+'Annual CF'!D41+'Annual CF'!D42+'Annual CF'!D46)/10^3</f>
        <v>-151.41</v>
      </c>
      <c r="J92" s="5">
        <f>('Annual CF'!E40+'Annual CF'!E41+'Annual CF'!E42+'Annual CF'!E46)/10^3</f>
        <v>-14.933999999999999</v>
      </c>
      <c r="K92" s="5">
        <f>('Annual CF'!F40+'Annual CF'!F41+'Annual CF'!F42+'Annual CF'!F46)/10^3</f>
        <v>-73.971000000000004</v>
      </c>
      <c r="L92" s="5">
        <f>('Annual CF'!G40+'Annual CF'!G41+'Annual CF'!G42+'Annual CF'!G46)/10^3</f>
        <v>-41.1</v>
      </c>
      <c r="M92" s="5">
        <f>('Annual CF'!H40+'Annual CF'!H41+'Annual CF'!H42+'Annual CF'!H46)/10^3</f>
        <v>-16.542000000000002</v>
      </c>
      <c r="N92" s="5">
        <f>('Annual CF'!I40+'Annual CF'!I41+'Annual CF'!I42+'Annual CF'!I46)/10^3</f>
        <v>7.15</v>
      </c>
      <c r="O92" s="5">
        <f>('Annual CF'!J40+'Annual CF'!J41+'Annual CF'!J42+'Annual CF'!J46)/10^3</f>
        <v>-98.795000000000002</v>
      </c>
      <c r="P92" s="5">
        <f>('Annual CF'!K40+'Annual CF'!K41+'Annual CF'!K42+'Annual CF'!K46)/10^3</f>
        <v>-17.484000000000002</v>
      </c>
      <c r="Q92" s="5">
        <f>('Annual CF'!L40+'Annual CF'!L41+'Annual CF'!L42+'Annual CF'!L46)/10^3</f>
        <v>-27.268000000000001</v>
      </c>
      <c r="R92" s="5">
        <f>('Annual CF'!M40+'Annual CF'!M41+'Annual CF'!M42+'Annual CF'!M46)/10^3</f>
        <v>-12.904</v>
      </c>
    </row>
    <row r="93" spans="4:18" s="7" customFormat="1" ht="14.1" customHeight="1" x14ac:dyDescent="0.25">
      <c r="D93" s="28" t="s">
        <v>217</v>
      </c>
      <c r="E93" s="79"/>
      <c r="F93" s="28"/>
      <c r="G93" s="22" t="s">
        <v>149</v>
      </c>
      <c r="H93" s="28"/>
      <c r="I93" s="5">
        <f>+('Annual CF'!D35+'Annual CF'!D36+'Annual CF'!D37+'Annual CF'!D38+'Annual CF'!D47+'Annual CF'!D43+'Annual CF'!D45+'Annual CF'!D47)/1000-I86</f>
        <v>-260.70100000000002</v>
      </c>
      <c r="J93" s="5">
        <f>+('Annual CF'!E35+'Annual CF'!E36+'Annual CF'!E37+'Annual CF'!E38+'Annual CF'!E47+'Annual CF'!E43+'Annual CF'!E45+'Annual CF'!E47)/1000-J86</f>
        <v>237.18600000000001</v>
      </c>
      <c r="K93" s="5">
        <f>+('Annual CF'!F35+'Annual CF'!F36+'Annual CF'!F37+'Annual CF'!F38+'Annual CF'!F47+'Annual CF'!F43+'Annual CF'!F45+'Annual CF'!F47)/1000-K86</f>
        <v>179.947</v>
      </c>
      <c r="L93" s="5">
        <f>+('Annual CF'!G35+'Annual CF'!G36+'Annual CF'!G37+'Annual CF'!G38+'Annual CF'!G47+'Annual CF'!G43+'Annual CF'!G45+'Annual CF'!G47)/1000-L86</f>
        <v>551.67600000000004</v>
      </c>
      <c r="M93" s="5">
        <f>+('Annual CF'!H35+'Annual CF'!H36+'Annual CF'!H37+'Annual CF'!H38+'Annual CF'!H47+'Annual CF'!H43+'Annual CF'!H45+'Annual CF'!H47)/1000-M86</f>
        <v>251.35900000000001</v>
      </c>
      <c r="N93" s="5">
        <f>+('Annual CF'!I35+'Annual CF'!I36+'Annual CF'!I37+'Annual CF'!I38+'Annual CF'!I47+'Annual CF'!I43+'Annual CF'!I45+'Annual CF'!I47)/1000-N86</f>
        <v>68.817491583835562</v>
      </c>
      <c r="O93" s="5">
        <f>+('Annual CF'!J35+'Annual CF'!J36+'Annual CF'!J37+'Annual CF'!J38+'Annual CF'!J47+'Annual CF'!J43+'Annual CF'!J45+'Annual CF'!J47)/1000-O86</f>
        <v>2074.6137088092914</v>
      </c>
      <c r="P93" s="5">
        <f>+('Annual CF'!K35+'Annual CF'!K36+'Annual CF'!K37+'Annual CF'!K38+'Annual CF'!K47+'Annual CF'!K43+'Annual CF'!K45+'Annual CF'!K47)/1000-P86</f>
        <v>330.27170969255042</v>
      </c>
      <c r="Q93" s="5">
        <f>+('Annual CF'!L35+'Annual CF'!L36+'Annual CF'!L37+'Annual CF'!L38+'Annual CF'!L47+'Annual CF'!L43+'Annual CF'!L45+'Annual CF'!L47)/1000-Q86</f>
        <v>111.914974819403</v>
      </c>
      <c r="R93" s="5">
        <f>+('Annual CF'!M35+'Annual CF'!M36+'Annual CF'!M37+'Annual CF'!M38+'Annual CF'!M47+'Annual CF'!M43+'Annual CF'!M45+'Annual CF'!M47)/1000-R86</f>
        <v>136.7906151082106</v>
      </c>
    </row>
    <row r="94" spans="4:18" s="7" customFormat="1" ht="14.1" customHeight="1" x14ac:dyDescent="0.25">
      <c r="D94" s="28" t="s">
        <v>205</v>
      </c>
      <c r="E94" s="79"/>
      <c r="F94" s="28"/>
      <c r="G94" s="22" t="s">
        <v>149</v>
      </c>
      <c r="H94" s="28"/>
      <c r="I94" s="5">
        <f>('Annual CF'!D44)/10^3</f>
        <v>-161.327</v>
      </c>
      <c r="J94" s="5">
        <f>('Annual CF'!E44)/10^3</f>
        <v>-110</v>
      </c>
      <c r="K94" s="5">
        <f>('Annual CF'!F44)/10^3</f>
        <v>0</v>
      </c>
      <c r="L94" s="5">
        <f>('Annual CF'!G44)/10^3</f>
        <v>-370.52800000000002</v>
      </c>
      <c r="M94" s="5">
        <f>('Annual CF'!H44)/10^3</f>
        <v>0</v>
      </c>
      <c r="N94" s="5">
        <f>('Annual CF'!I44)/10^3</f>
        <v>0</v>
      </c>
      <c r="O94" s="5">
        <f>('Annual CF'!J44)/10^3</f>
        <v>-1703.787</v>
      </c>
      <c r="P94" s="5">
        <f>('Annual CF'!K44)/10^3</f>
        <v>0</v>
      </c>
      <c r="Q94" s="5">
        <f>('Annual CF'!L44)/10^3</f>
        <v>0</v>
      </c>
      <c r="R94" s="5">
        <f>('Annual CF'!M44)/10^3</f>
        <v>0</v>
      </c>
    </row>
    <row r="95" spans="4:18" s="7" customFormat="1" ht="14.1" customHeight="1" x14ac:dyDescent="0.25">
      <c r="D95" s="28" t="s">
        <v>256</v>
      </c>
      <c r="E95" s="79"/>
      <c r="F95" s="28"/>
      <c r="G95" s="22" t="s">
        <v>149</v>
      </c>
      <c r="H95" s="28"/>
      <c r="I95" s="82">
        <f>('Annual CF'!D27+'Annual CF'!D28+'Annual CF'!D29+'Annual CF'!D30+'Annual CF'!D31)/10^3</f>
        <v>-48.496000000000002</v>
      </c>
      <c r="J95" s="82">
        <f>('Annual CF'!E27+'Annual CF'!E28+'Annual CF'!E29+'Annual CF'!E30+'Annual CF'!E31)/10^3</f>
        <v>-64.921999999999997</v>
      </c>
      <c r="K95" s="82">
        <f>('Annual CF'!F27+'Annual CF'!F28+'Annual CF'!F29+'Annual CF'!F30+'Annual CF'!F31)/10^3</f>
        <v>-7.6669999999999998</v>
      </c>
      <c r="L95" s="82">
        <f>('Annual CF'!G27+'Annual CF'!G28+'Annual CF'!G29+'Annual CF'!G30+'Annual CF'!G31)/10^3</f>
        <v>-7.9329999999999998</v>
      </c>
      <c r="M95" s="82">
        <f>('Annual CF'!H27+'Annual CF'!H28+'Annual CF'!H29+'Annual CF'!H30+'Annual CF'!H31)/10^3</f>
        <v>-93.304000000000002</v>
      </c>
      <c r="N95" s="82">
        <f>('Annual CF'!I27+'Annual CF'!I28+'Annual CF'!I29+'Annual CF'!I30+'Annual CF'!I31)/10^3</f>
        <v>-1.63</v>
      </c>
      <c r="O95" s="82">
        <f>('Annual CF'!J27+'Annual CF'!J28+'Annual CF'!J29+'Annual CF'!J30+'Annual CF'!J31)/10^3</f>
        <v>-1</v>
      </c>
      <c r="P95" s="82">
        <f>('Annual CF'!K27+'Annual CF'!K28+'Annual CF'!K29+'Annual CF'!K30+'Annual CF'!K31)/10^3</f>
        <v>0</v>
      </c>
      <c r="Q95" s="82">
        <f>('Annual CF'!L27+'Annual CF'!L28+'Annual CF'!L29+'Annual CF'!L30+'Annual CF'!L31)/10^3</f>
        <v>0</v>
      </c>
      <c r="R95" s="82">
        <f>('Annual CF'!M27+'Annual CF'!M28+'Annual CF'!M29+'Annual CF'!M30+'Annual CF'!M31)/10^3</f>
        <v>0</v>
      </c>
    </row>
    <row r="96" spans="4:18" s="7" customFormat="1" ht="14.1" customHeight="1" x14ac:dyDescent="0.25">
      <c r="D96" s="76" t="s">
        <v>310</v>
      </c>
      <c r="E96" s="79"/>
      <c r="F96" s="28"/>
      <c r="G96" s="22" t="s">
        <v>149</v>
      </c>
      <c r="H96" s="28"/>
      <c r="I96" s="81">
        <f t="shared" ref="I96:O96" si="70">I66</f>
        <v>-21.14</v>
      </c>
      <c r="J96" s="81">
        <f t="shared" si="70"/>
        <v>-28.7</v>
      </c>
      <c r="K96" s="81">
        <f t="shared" si="70"/>
        <v>-57.099999999999994</v>
      </c>
      <c r="L96" s="81">
        <f t="shared" si="70"/>
        <v>-27.1</v>
      </c>
      <c r="M96" s="81">
        <f t="shared" si="70"/>
        <v>-58.2</v>
      </c>
      <c r="N96" s="81">
        <f t="shared" si="70"/>
        <v>-66.400000000000006</v>
      </c>
      <c r="O96" s="81">
        <f t="shared" si="70"/>
        <v>-24.61</v>
      </c>
      <c r="P96" s="81">
        <f t="shared" ref="P96:R96" si="71">P66</f>
        <v>-35.49</v>
      </c>
      <c r="Q96" s="81">
        <f t="shared" si="71"/>
        <v>-42.46</v>
      </c>
      <c r="R96" s="81">
        <f t="shared" si="71"/>
        <v>-32.15</v>
      </c>
    </row>
    <row r="97" spans="1:22" s="7" customFormat="1" ht="14.1" customHeight="1" thickBot="1" x14ac:dyDescent="0.3">
      <c r="D97" s="80" t="s">
        <v>207</v>
      </c>
      <c r="E97" s="79"/>
      <c r="F97" s="28"/>
      <c r="G97" s="58" t="s">
        <v>149</v>
      </c>
      <c r="H97" s="28"/>
      <c r="I97" s="81">
        <f>I98-SUM(I90:I96)</f>
        <v>709.21199999999999</v>
      </c>
      <c r="J97" s="81">
        <f t="shared" ref="J97:Q97" si="72">J98-SUM(J90:J96)</f>
        <v>-2.2950000000000905</v>
      </c>
      <c r="K97" s="81">
        <f t="shared" si="72"/>
        <v>23.042999999999989</v>
      </c>
      <c r="L97" s="81">
        <f t="shared" si="72"/>
        <v>-0.96800000000010655</v>
      </c>
      <c r="M97" s="81">
        <f t="shared" si="72"/>
        <v>-1.8000000000000504</v>
      </c>
      <c r="N97" s="81">
        <f t="shared" si="72"/>
        <v>22.84300000000006</v>
      </c>
      <c r="O97" s="81">
        <f>O98-SUM(O90:O96)</f>
        <v>-0.78074054080177291</v>
      </c>
      <c r="P97" s="81">
        <f t="shared" si="72"/>
        <v>-0.14999999999995595</v>
      </c>
      <c r="Q97" s="81">
        <f t="shared" si="72"/>
        <v>-24.125432207473377</v>
      </c>
      <c r="R97" s="81">
        <f t="shared" ref="R97" si="73">R98-SUM(R90:R96)</f>
        <v>3.2708765845451779</v>
      </c>
    </row>
    <row r="98" spans="1:22" s="7" customFormat="1" ht="14.1" customHeight="1" thickBot="1" x14ac:dyDescent="0.3">
      <c r="D98" s="90" t="s">
        <v>169</v>
      </c>
      <c r="E98" s="93"/>
      <c r="F98" s="90"/>
      <c r="G98" s="91" t="s">
        <v>149</v>
      </c>
      <c r="H98" s="90"/>
      <c r="I98" s="94">
        <f>+'Annual CF'!D51/1000</f>
        <v>-0.157</v>
      </c>
      <c r="J98" s="94">
        <f>+'Annual CF'!E51/1000</f>
        <v>-0.49399999999999999</v>
      </c>
      <c r="K98" s="94">
        <f>+'Annual CF'!F51/1000</f>
        <v>8.4559999999999995</v>
      </c>
      <c r="L98" s="94">
        <f>+'Annual CF'!G51/1000</f>
        <v>-5.52</v>
      </c>
      <c r="M98" s="94">
        <f>+'Annual CF'!H51/1000</f>
        <v>4.1539999999999999</v>
      </c>
      <c r="N98" s="94">
        <f>+'Annual CF'!I51/1000</f>
        <v>87.447999999999993</v>
      </c>
      <c r="O98" s="94">
        <f>+'Annual CF'!J51/1000</f>
        <v>-83.953000000000003</v>
      </c>
      <c r="P98" s="94">
        <f>+'Annual CF'!K51/1000</f>
        <v>19.481999999999999</v>
      </c>
      <c r="Q98" s="94">
        <f>+'Annual CF'!L51/1000</f>
        <v>-21.163</v>
      </c>
      <c r="R98" s="94">
        <f>+'Annual CF'!M51/1000</f>
        <v>9.8350000000000009</v>
      </c>
    </row>
    <row r="99" spans="1:22" s="7" customFormat="1" ht="14.1" customHeight="1" x14ac:dyDescent="0.25">
      <c r="A99" s="7" t="s">
        <v>56</v>
      </c>
      <c r="E99" s="32"/>
      <c r="G99" s="41"/>
    </row>
    <row r="100" spans="1:22" s="7" customFormat="1" ht="14.1" customHeight="1" x14ac:dyDescent="0.25">
      <c r="C100" s="47" t="s">
        <v>175</v>
      </c>
      <c r="E100" s="32"/>
      <c r="G100" s="41"/>
    </row>
    <row r="101" spans="1:22" s="7" customFormat="1" ht="14.1" customHeight="1" x14ac:dyDescent="0.25">
      <c r="D101" s="13" t="s">
        <v>177</v>
      </c>
      <c r="E101" s="26"/>
      <c r="F101" s="13"/>
      <c r="G101" s="22" t="s">
        <v>149</v>
      </c>
      <c r="H101" s="13"/>
      <c r="I101" s="17">
        <f t="shared" ref="I101:R101" si="74">I28</f>
        <v>863.76199999999994</v>
      </c>
      <c r="J101" s="17">
        <f t="shared" si="74"/>
        <v>997.42100000000005</v>
      </c>
      <c r="K101" s="17">
        <f t="shared" si="74"/>
        <v>1158</v>
      </c>
      <c r="L101" s="17">
        <f t="shared" si="74"/>
        <v>1329.5360000000001</v>
      </c>
      <c r="M101" s="17">
        <f t="shared" si="74"/>
        <v>1548.9359999999999</v>
      </c>
      <c r="N101" s="17">
        <f t="shared" si="74"/>
        <v>1740.5809999999999</v>
      </c>
      <c r="O101" s="17">
        <f t="shared" si="74"/>
        <v>2043.673</v>
      </c>
      <c r="P101" s="17">
        <f t="shared" si="74"/>
        <v>2358.1579999999999</v>
      </c>
      <c r="Q101" s="17">
        <f t="shared" si="74"/>
        <v>2635.2939999999999</v>
      </c>
      <c r="R101" s="17">
        <f t="shared" si="74"/>
        <v>2947.8090000000002</v>
      </c>
      <c r="T101" s="184"/>
      <c r="U101" s="184"/>
      <c r="V101" s="184"/>
    </row>
    <row r="102" spans="1:22" s="7" customFormat="1" ht="14.1" customHeight="1" x14ac:dyDescent="0.25">
      <c r="D102" s="13" t="s">
        <v>178</v>
      </c>
      <c r="E102" s="26"/>
      <c r="F102" s="13"/>
      <c r="G102" s="22" t="s">
        <v>149</v>
      </c>
      <c r="H102" s="13"/>
      <c r="I102" s="17">
        <f t="shared" ref="I102:R102" si="75">I44</f>
        <v>148.05799999999999</v>
      </c>
      <c r="J102" s="17">
        <f t="shared" si="75"/>
        <v>187.06899999999999</v>
      </c>
      <c r="K102" s="17">
        <f t="shared" si="75"/>
        <v>212.1</v>
      </c>
      <c r="L102" s="17">
        <f t="shared" si="75"/>
        <v>266.82299999999998</v>
      </c>
      <c r="M102" s="17">
        <f t="shared" si="75"/>
        <v>329.09800000000001</v>
      </c>
      <c r="N102" s="17">
        <f t="shared" si="75"/>
        <v>338.13799999999998</v>
      </c>
      <c r="O102" s="17">
        <f t="shared" si="75"/>
        <v>373.49200000000002</v>
      </c>
      <c r="P102" s="17">
        <f t="shared" si="75"/>
        <v>385.95400000000001</v>
      </c>
      <c r="Q102" s="17">
        <f t="shared" si="75"/>
        <v>362.27300000000002</v>
      </c>
      <c r="R102" s="17">
        <f t="shared" si="75"/>
        <v>367.36799999999999</v>
      </c>
      <c r="T102" s="184"/>
      <c r="U102" s="184"/>
      <c r="V102" s="184"/>
    </row>
    <row r="103" spans="1:22" s="7" customFormat="1" ht="14.1" customHeight="1" thickBot="1" x14ac:dyDescent="0.3">
      <c r="D103" s="13" t="s">
        <v>179</v>
      </c>
      <c r="E103" s="26"/>
      <c r="F103" s="13"/>
      <c r="G103" s="22" t="s">
        <v>149</v>
      </c>
      <c r="H103" s="13"/>
      <c r="I103" s="17">
        <f t="shared" ref="I103:R103" si="76">I51</f>
        <v>0</v>
      </c>
      <c r="J103" s="17">
        <f t="shared" si="76"/>
        <v>0</v>
      </c>
      <c r="K103" s="17">
        <f t="shared" si="76"/>
        <v>2.1829999999999998</v>
      </c>
      <c r="L103" s="17">
        <f t="shared" si="76"/>
        <v>16.167000000000002</v>
      </c>
      <c r="M103" s="17">
        <f t="shared" si="76"/>
        <v>22.696000000000002</v>
      </c>
      <c r="N103" s="17">
        <f t="shared" si="76"/>
        <v>60.183999999999997</v>
      </c>
      <c r="O103" s="17">
        <f t="shared" si="76"/>
        <v>91.682000000000002</v>
      </c>
      <c r="P103" s="17">
        <f t="shared" si="76"/>
        <v>82.91</v>
      </c>
      <c r="Q103" s="17">
        <f t="shared" si="76"/>
        <v>92.403999999999996</v>
      </c>
      <c r="R103" s="17">
        <f t="shared" si="76"/>
        <v>92.840999999999994</v>
      </c>
      <c r="T103" s="184"/>
      <c r="U103" s="184"/>
      <c r="V103" s="184"/>
    </row>
    <row r="104" spans="1:22" s="7" customFormat="1" ht="14.1" customHeight="1" thickTop="1" thickBot="1" x14ac:dyDescent="0.3">
      <c r="D104" s="61" t="s">
        <v>176</v>
      </c>
      <c r="E104" s="62"/>
      <c r="F104" s="61"/>
      <c r="G104" s="63" t="s">
        <v>149</v>
      </c>
      <c r="H104" s="61"/>
      <c r="I104" s="64">
        <f>SUM(I101:I103)</f>
        <v>1011.8199999999999</v>
      </c>
      <c r="J104" s="64">
        <f t="shared" ref="J104:Q104" si="77">SUM(J101:J103)</f>
        <v>1184.49</v>
      </c>
      <c r="K104" s="64">
        <f t="shared" si="77"/>
        <v>1372.2829999999999</v>
      </c>
      <c r="L104" s="64">
        <f t="shared" si="77"/>
        <v>1612.5259999999998</v>
      </c>
      <c r="M104" s="64">
        <f t="shared" si="77"/>
        <v>1900.7299999999998</v>
      </c>
      <c r="N104" s="64">
        <f t="shared" si="77"/>
        <v>2138.9030000000002</v>
      </c>
      <c r="O104" s="64">
        <f t="shared" si="77"/>
        <v>2508.8469999999998</v>
      </c>
      <c r="P104" s="64">
        <f t="shared" si="77"/>
        <v>2827.0219999999999</v>
      </c>
      <c r="Q104" s="64">
        <f t="shared" si="77"/>
        <v>3089.971</v>
      </c>
      <c r="R104" s="64">
        <f t="shared" ref="R104" si="78">SUM(R101:R103)</f>
        <v>3408.018</v>
      </c>
      <c r="T104" s="184"/>
    </row>
    <row r="105" spans="1:22" s="7" customFormat="1" ht="14.1" customHeight="1" thickTop="1" x14ac:dyDescent="0.25">
      <c r="E105" s="32"/>
      <c r="G105" s="41"/>
    </row>
    <row r="106" spans="1:22" s="7" customFormat="1" ht="14.1" customHeight="1" x14ac:dyDescent="0.25">
      <c r="D106" s="13" t="s">
        <v>11</v>
      </c>
      <c r="E106" s="26"/>
      <c r="F106" s="13"/>
      <c r="G106" s="22" t="s">
        <v>149</v>
      </c>
      <c r="H106" s="17">
        <f t="shared" ref="H106:R106" si="79">H30</f>
        <v>440.971</v>
      </c>
      <c r="I106" s="17">
        <f t="shared" si="79"/>
        <v>521.77499999999998</v>
      </c>
      <c r="J106" s="17">
        <f t="shared" si="79"/>
        <v>629.846</v>
      </c>
      <c r="K106" s="17">
        <f t="shared" si="79"/>
        <v>759.90899999999999</v>
      </c>
      <c r="L106" s="17">
        <f t="shared" si="79"/>
        <v>890.70399999999995</v>
      </c>
      <c r="M106" s="17">
        <f t="shared" si="79"/>
        <v>1075.348</v>
      </c>
      <c r="N106" s="17">
        <f t="shared" si="79"/>
        <v>1255.7739999999999</v>
      </c>
      <c r="O106" s="17">
        <f t="shared" si="79"/>
        <v>1477.479</v>
      </c>
      <c r="P106" s="17">
        <f t="shared" si="79"/>
        <v>1694.39</v>
      </c>
      <c r="Q106" s="17">
        <f t="shared" si="79"/>
        <v>1885.2860000000001</v>
      </c>
      <c r="R106" s="17">
        <f t="shared" si="79"/>
        <v>2141.8719999999998</v>
      </c>
    </row>
    <row r="107" spans="1:22" s="7" customFormat="1" ht="14.1" customHeight="1" x14ac:dyDescent="0.25">
      <c r="D107" s="13" t="s">
        <v>13</v>
      </c>
      <c r="E107" s="26"/>
      <c r="F107" s="13"/>
      <c r="G107" s="22" t="s">
        <v>149</v>
      </c>
      <c r="H107" s="17">
        <f t="shared" ref="H107:R107" si="80">H45</f>
        <v>-137.202</v>
      </c>
      <c r="I107" s="17">
        <f t="shared" si="80"/>
        <v>-160.93299999999999</v>
      </c>
      <c r="J107" s="17">
        <f t="shared" si="80"/>
        <v>-177.36099999999999</v>
      </c>
      <c r="K107" s="17">
        <f t="shared" si="80"/>
        <v>-202.81899999999999</v>
      </c>
      <c r="L107" s="17">
        <f t="shared" si="80"/>
        <v>-277.76799999999997</v>
      </c>
      <c r="M107" s="17">
        <f t="shared" si="80"/>
        <v>-316.29700000000003</v>
      </c>
      <c r="N107" s="17">
        <f t="shared" si="80"/>
        <v>-321.99900000000002</v>
      </c>
      <c r="O107" s="17">
        <f t="shared" si="80"/>
        <v>-421.036</v>
      </c>
      <c r="P107" s="17">
        <f t="shared" si="80"/>
        <v>-544.846</v>
      </c>
      <c r="Q107" s="17">
        <f t="shared" si="80"/>
        <v>-551.10799999999995</v>
      </c>
      <c r="R107" s="17">
        <f t="shared" si="80"/>
        <v>-627.47</v>
      </c>
    </row>
    <row r="108" spans="1:22" s="7" customFormat="1" ht="14.1" customHeight="1" thickBot="1" x14ac:dyDescent="0.3">
      <c r="D108" s="13" t="s">
        <v>15</v>
      </c>
      <c r="E108" s="26"/>
      <c r="F108" s="13"/>
      <c r="G108" s="22" t="s">
        <v>149</v>
      </c>
      <c r="H108" s="17">
        <f t="shared" ref="H108:R108" si="81">H52</f>
        <v>0</v>
      </c>
      <c r="I108" s="17">
        <f t="shared" si="81"/>
        <v>4.2999999999999997E-2</v>
      </c>
      <c r="J108" s="17">
        <f t="shared" si="81"/>
        <v>0.371</v>
      </c>
      <c r="K108" s="17">
        <f t="shared" si="81"/>
        <v>0.46400000000000002</v>
      </c>
      <c r="L108" s="17">
        <f t="shared" si="81"/>
        <v>-2.3220000000000001</v>
      </c>
      <c r="M108" s="17">
        <f t="shared" si="81"/>
        <v>2.0350000000000001</v>
      </c>
      <c r="N108" s="17">
        <f t="shared" si="81"/>
        <v>-14.206</v>
      </c>
      <c r="O108" s="17">
        <f t="shared" si="81"/>
        <v>-8.4480000000000004</v>
      </c>
      <c r="P108" s="17">
        <f t="shared" si="81"/>
        <v>2.4239999999999999</v>
      </c>
      <c r="Q108" s="17">
        <f t="shared" si="81"/>
        <v>6.3090000000000002</v>
      </c>
      <c r="R108" s="17">
        <f t="shared" si="81"/>
        <v>19.594000000000001</v>
      </c>
    </row>
    <row r="109" spans="1:22" s="20" customFormat="1" ht="14.1" customHeight="1" thickTop="1" thickBot="1" x14ac:dyDescent="0.3">
      <c r="D109" s="95" t="s">
        <v>1</v>
      </c>
      <c r="E109" s="96"/>
      <c r="F109" s="95"/>
      <c r="G109" s="97" t="s">
        <v>149</v>
      </c>
      <c r="H109" s="98">
        <f>SUM(H106:H108)</f>
        <v>303.76900000000001</v>
      </c>
      <c r="I109" s="98">
        <f>SUM(I106:I108)</f>
        <v>360.88499999999999</v>
      </c>
      <c r="J109" s="98">
        <f t="shared" ref="J109:Q109" si="82">SUM(J106:J108)</f>
        <v>452.85599999999999</v>
      </c>
      <c r="K109" s="98">
        <f t="shared" si="82"/>
        <v>557.55400000000009</v>
      </c>
      <c r="L109" s="98">
        <f t="shared" si="82"/>
        <v>610.61399999999992</v>
      </c>
      <c r="M109" s="98">
        <f t="shared" si="82"/>
        <v>761.0859999999999</v>
      </c>
      <c r="N109" s="98">
        <f t="shared" si="82"/>
        <v>919.56899999999985</v>
      </c>
      <c r="O109" s="98">
        <f t="shared" si="82"/>
        <v>1047.9949999999999</v>
      </c>
      <c r="P109" s="98">
        <f t="shared" si="82"/>
        <v>1151.9680000000001</v>
      </c>
      <c r="Q109" s="98">
        <f t="shared" si="82"/>
        <v>1340.4870000000001</v>
      </c>
      <c r="R109" s="98">
        <f t="shared" ref="R109" si="83">SUM(R106:R108)</f>
        <v>1533.9959999999999</v>
      </c>
    </row>
    <row r="110" spans="1:22" s="7" customFormat="1" ht="14.1" customHeight="1" thickBot="1" x14ac:dyDescent="0.3">
      <c r="D110" s="76" t="s">
        <v>310</v>
      </c>
      <c r="E110" s="32"/>
      <c r="G110" s="41" t="s">
        <v>149</v>
      </c>
      <c r="I110" s="65">
        <f t="shared" ref="I110:R110" si="84">I66</f>
        <v>-21.14</v>
      </c>
      <c r="J110" s="65">
        <f t="shared" si="84"/>
        <v>-28.7</v>
      </c>
      <c r="K110" s="65">
        <f t="shared" si="84"/>
        <v>-57.099999999999994</v>
      </c>
      <c r="L110" s="65">
        <f t="shared" si="84"/>
        <v>-27.1</v>
      </c>
      <c r="M110" s="65">
        <f t="shared" si="84"/>
        <v>-58.2</v>
      </c>
      <c r="N110" s="65">
        <f t="shared" si="84"/>
        <v>-66.400000000000006</v>
      </c>
      <c r="O110" s="65">
        <f t="shared" si="84"/>
        <v>-24.61</v>
      </c>
      <c r="P110" s="65">
        <f t="shared" si="84"/>
        <v>-35.49</v>
      </c>
      <c r="Q110" s="65">
        <f t="shared" si="84"/>
        <v>-42.46</v>
      </c>
      <c r="R110" s="65">
        <f t="shared" si="84"/>
        <v>-32.15</v>
      </c>
    </row>
    <row r="111" spans="1:22" s="7" customFormat="1" ht="14.1" customHeight="1" thickBot="1" x14ac:dyDescent="0.3">
      <c r="D111" s="90" t="s">
        <v>195</v>
      </c>
      <c r="E111" s="89"/>
      <c r="F111" s="90"/>
      <c r="G111" s="91" t="s">
        <v>149</v>
      </c>
      <c r="H111" s="90"/>
      <c r="I111" s="94">
        <f>+'Annual IS'!D10</f>
        <v>339.65600000000001</v>
      </c>
      <c r="J111" s="94">
        <f>+'Annual IS'!E10</f>
        <v>423.79999999999995</v>
      </c>
      <c r="K111" s="94">
        <f>+'Annual IS'!F10</f>
        <v>500.40900000000011</v>
      </c>
      <c r="L111" s="94">
        <f>+'Annual IS'!G10</f>
        <v>583.5</v>
      </c>
      <c r="M111" s="94">
        <f>+'Annual IS'!H10</f>
        <v>702.9</v>
      </c>
      <c r="N111" s="94">
        <f>+'Annual IS'!I10</f>
        <v>853.1</v>
      </c>
      <c r="O111" s="94">
        <f>+'Annual IS'!J10</f>
        <v>1023.2290234767246</v>
      </c>
      <c r="P111" s="94">
        <f>+'Annual IS'!K10</f>
        <v>1116.321795705551</v>
      </c>
      <c r="Q111" s="94">
        <f>+'Annual IS'!L10</f>
        <v>1298.0991156881048</v>
      </c>
      <c r="R111" s="94">
        <f>+'Annual IS'!M10</f>
        <v>1501.8921817933845</v>
      </c>
    </row>
    <row r="112" spans="1:22" s="7" customFormat="1" ht="14.1" customHeight="1" x14ac:dyDescent="0.25">
      <c r="E112" s="32"/>
      <c r="G112" s="41"/>
    </row>
    <row r="113" spans="4:18" s="7" customFormat="1" ht="14.1" customHeight="1" x14ac:dyDescent="0.25">
      <c r="D113" s="13" t="s">
        <v>265</v>
      </c>
      <c r="E113" s="26"/>
      <c r="F113" s="13"/>
      <c r="G113" s="22" t="s">
        <v>149</v>
      </c>
      <c r="H113" s="13"/>
      <c r="I113" s="17">
        <f t="shared" ref="I113:R113" si="85">I64</f>
        <v>213.29599999999994</v>
      </c>
      <c r="J113" s="17">
        <f t="shared" si="85"/>
        <v>276.29999999999995</v>
      </c>
      <c r="K113" s="17">
        <f t="shared" si="85"/>
        <v>362.2000000000001</v>
      </c>
      <c r="L113" s="17">
        <f t="shared" si="85"/>
        <v>370.2</v>
      </c>
      <c r="M113" s="17">
        <f t="shared" si="85"/>
        <v>448.80000000000013</v>
      </c>
      <c r="N113" s="17">
        <f t="shared" si="85"/>
        <v>549.70000000000016</v>
      </c>
      <c r="O113" s="17">
        <f t="shared" si="85"/>
        <v>572.37979754154185</v>
      </c>
      <c r="P113" s="17">
        <f t="shared" si="85"/>
        <v>576.83008554504909</v>
      </c>
      <c r="Q113" s="17">
        <f t="shared" si="85"/>
        <v>693.89607932736942</v>
      </c>
      <c r="R113" s="17">
        <f t="shared" si="85"/>
        <v>818.98568337477514</v>
      </c>
    </row>
    <row r="114" spans="4:18" s="7" customFormat="1" ht="14.1" customHeight="1" x14ac:dyDescent="0.25">
      <c r="D114" s="76" t="s">
        <v>310</v>
      </c>
      <c r="E114" s="26"/>
      <c r="F114" s="13"/>
      <c r="G114" s="22" t="s">
        <v>149</v>
      </c>
      <c r="H114" s="13"/>
      <c r="I114" s="17">
        <f t="shared" ref="I114:R114" si="86">I66</f>
        <v>-21.14</v>
      </c>
      <c r="J114" s="17">
        <f t="shared" si="86"/>
        <v>-28.7</v>
      </c>
      <c r="K114" s="17">
        <f t="shared" si="86"/>
        <v>-57.099999999999994</v>
      </c>
      <c r="L114" s="17">
        <f t="shared" si="86"/>
        <v>-27.1</v>
      </c>
      <c r="M114" s="17">
        <f t="shared" si="86"/>
        <v>-58.2</v>
      </c>
      <c r="N114" s="17">
        <f t="shared" si="86"/>
        <v>-66.400000000000006</v>
      </c>
      <c r="O114" s="17">
        <f t="shared" si="86"/>
        <v>-24.61</v>
      </c>
      <c r="P114" s="17">
        <f t="shared" si="86"/>
        <v>-35.49</v>
      </c>
      <c r="Q114" s="17">
        <f t="shared" si="86"/>
        <v>-42.46</v>
      </c>
      <c r="R114" s="17">
        <f t="shared" si="86"/>
        <v>-32.15</v>
      </c>
    </row>
    <row r="115" spans="4:18" s="7" customFormat="1" ht="14.1" customHeight="1" x14ac:dyDescent="0.25">
      <c r="D115" s="76" t="s">
        <v>373</v>
      </c>
      <c r="E115" s="26"/>
      <c r="F115" s="13"/>
      <c r="G115" s="22" t="s">
        <v>149</v>
      </c>
      <c r="H115" s="13"/>
      <c r="I115" s="17">
        <f t="shared" ref="I115:R115" si="87">I67</f>
        <v>-0.01</v>
      </c>
      <c r="J115" s="17">
        <f t="shared" si="87"/>
        <v>0</v>
      </c>
      <c r="K115" s="17">
        <f t="shared" si="87"/>
        <v>0</v>
      </c>
      <c r="L115" s="17">
        <f t="shared" si="87"/>
        <v>0</v>
      </c>
      <c r="M115" s="17">
        <f t="shared" si="87"/>
        <v>0</v>
      </c>
      <c r="N115" s="17">
        <f t="shared" si="87"/>
        <v>0</v>
      </c>
      <c r="O115" s="17">
        <f t="shared" si="87"/>
        <v>0</v>
      </c>
      <c r="P115" s="17">
        <f t="shared" si="87"/>
        <v>0</v>
      </c>
      <c r="Q115" s="17">
        <f t="shared" si="87"/>
        <v>0</v>
      </c>
      <c r="R115" s="17">
        <f t="shared" si="87"/>
        <v>-4.01</v>
      </c>
    </row>
    <row r="116" spans="4:18" s="7" customFormat="1" ht="14.1" customHeight="1" thickBot="1" x14ac:dyDescent="0.3">
      <c r="D116" s="76" t="s">
        <v>372</v>
      </c>
      <c r="E116" s="26"/>
      <c r="F116" s="13"/>
      <c r="G116" s="22" t="s">
        <v>149</v>
      </c>
      <c r="H116" s="13"/>
      <c r="I116" s="17">
        <f t="shared" ref="I116:R116" si="88">I68</f>
        <v>-143.69</v>
      </c>
      <c r="J116" s="17">
        <f t="shared" si="88"/>
        <v>-149.5</v>
      </c>
      <c r="K116" s="17">
        <f t="shared" si="88"/>
        <v>-153</v>
      </c>
      <c r="L116" s="17">
        <f t="shared" si="88"/>
        <v>-153.19999999999999</v>
      </c>
      <c r="M116" s="17">
        <f t="shared" si="88"/>
        <v>-153.1</v>
      </c>
      <c r="N116" s="17">
        <f t="shared" si="88"/>
        <v>-159</v>
      </c>
      <c r="O116" s="17">
        <f t="shared" si="88"/>
        <v>-416.9</v>
      </c>
      <c r="P116" s="17">
        <f t="shared" si="88"/>
        <v>-407.49</v>
      </c>
      <c r="Q116" s="17">
        <f t="shared" si="88"/>
        <v>-438.4</v>
      </c>
      <c r="R116" s="17">
        <f t="shared" si="88"/>
        <v>-475.4</v>
      </c>
    </row>
    <row r="117" spans="4:18" s="7" customFormat="1" ht="14.1" customHeight="1" thickBot="1" x14ac:dyDescent="0.3">
      <c r="D117" s="88" t="s">
        <v>231</v>
      </c>
      <c r="E117" s="89"/>
      <c r="F117" s="90"/>
      <c r="G117" s="91" t="s">
        <v>149</v>
      </c>
      <c r="H117" s="90"/>
      <c r="I117" s="94">
        <f>+'Annual IS'!D36</f>
        <v>48.456000000000003</v>
      </c>
      <c r="J117" s="94">
        <f>+'Annual IS'!E36</f>
        <v>98.1</v>
      </c>
      <c r="K117" s="94">
        <f>+'Annual IS'!F36</f>
        <v>152.1</v>
      </c>
      <c r="L117" s="94">
        <f>+'Annual IS'!G36</f>
        <v>189.9</v>
      </c>
      <c r="M117" s="94">
        <f>+'Annual IS'!H36</f>
        <v>237.5</v>
      </c>
      <c r="N117" s="94">
        <f>+'Annual IS'!I36</f>
        <v>324.3</v>
      </c>
      <c r="O117" s="94">
        <f>+'Annual IS'!J36</f>
        <v>130.87</v>
      </c>
      <c r="P117" s="94">
        <f>+'Annual IS'!K36</f>
        <v>133.85</v>
      </c>
      <c r="Q117" s="94">
        <f>+'Annual IS'!L36</f>
        <v>213.036</v>
      </c>
      <c r="R117" s="94">
        <f>+'Annual IS'!M36</f>
        <v>307.42599999999999</v>
      </c>
    </row>
    <row r="118" spans="4:18" s="7" customFormat="1" ht="14.1" customHeight="1" x14ac:dyDescent="0.25">
      <c r="E118" s="32"/>
      <c r="G118" s="41"/>
      <c r="P118" s="46"/>
      <c r="Q118" s="46"/>
      <c r="R118" s="46"/>
    </row>
    <row r="119" spans="4:18" s="7" customFormat="1" ht="14.1" customHeight="1" x14ac:dyDescent="0.25">
      <c r="D119" s="13" t="s">
        <v>32</v>
      </c>
      <c r="E119" s="75"/>
      <c r="F119" s="13"/>
      <c r="G119" s="22" t="s">
        <v>149</v>
      </c>
      <c r="H119" s="13"/>
      <c r="I119" s="5">
        <v>-68.531000000000006</v>
      </c>
      <c r="J119" s="5">
        <v>-80.486999999999995</v>
      </c>
      <c r="K119" s="5">
        <v>-81.055000000000007</v>
      </c>
      <c r="L119" s="5">
        <v>-94.661000000000001</v>
      </c>
      <c r="M119" s="5">
        <v>-95.075000000000003</v>
      </c>
      <c r="N119" s="5">
        <v>-107.63</v>
      </c>
      <c r="O119" s="5">
        <v>-148.66999999999999</v>
      </c>
      <c r="P119" s="5">
        <v>-190.08099999999999</v>
      </c>
      <c r="Q119" s="5">
        <v>-209.1</v>
      </c>
      <c r="R119" s="5">
        <v>-227</v>
      </c>
    </row>
    <row r="120" spans="4:18" s="7" customFormat="1" ht="14.1" customHeight="1" x14ac:dyDescent="0.25">
      <c r="D120" s="13" t="s">
        <v>368</v>
      </c>
      <c r="E120" s="75"/>
      <c r="F120" s="13"/>
      <c r="G120" s="22" t="s">
        <v>149</v>
      </c>
      <c r="H120" s="13"/>
      <c r="I120" s="5">
        <v>0</v>
      </c>
      <c r="J120" s="5">
        <v>0</v>
      </c>
      <c r="K120" s="5">
        <v>0</v>
      </c>
      <c r="L120" s="5">
        <v>0</v>
      </c>
      <c r="M120" s="5">
        <v>-38.6</v>
      </c>
      <c r="N120" s="5">
        <v>-44.3</v>
      </c>
      <c r="O120" s="5">
        <v>-48.4</v>
      </c>
      <c r="P120" s="5">
        <v>-51.2</v>
      </c>
      <c r="Q120" s="5">
        <v>-55.5</v>
      </c>
      <c r="R120" s="5">
        <v>-64.099999999999994</v>
      </c>
    </row>
    <row r="121" spans="4:18" s="7" customFormat="1" ht="14.1" customHeight="1" x14ac:dyDescent="0.25">
      <c r="D121" s="13" t="s">
        <v>34</v>
      </c>
      <c r="E121" s="75"/>
      <c r="F121" s="13"/>
      <c r="G121" s="22" t="s">
        <v>149</v>
      </c>
      <c r="H121" s="13"/>
      <c r="I121" s="5">
        <v>-160.6</v>
      </c>
      <c r="J121" s="5">
        <v>-174.1</v>
      </c>
      <c r="K121" s="5">
        <v>-180.2</v>
      </c>
      <c r="L121" s="5">
        <v>-192.3</v>
      </c>
      <c r="M121" s="5">
        <v>-196.7</v>
      </c>
      <c r="N121" s="5">
        <v>-206.7</v>
      </c>
      <c r="O121" s="5">
        <v>-543.6</v>
      </c>
      <c r="P121" s="5">
        <v>-571.29999999999995</v>
      </c>
      <c r="Q121" s="5">
        <v>-599</v>
      </c>
      <c r="R121" s="5">
        <v>-628.79999999999995</v>
      </c>
    </row>
    <row r="122" spans="4:18" s="7" customFormat="1" ht="14.1" customHeight="1" thickBot="1" x14ac:dyDescent="0.3">
      <c r="D122" s="7" t="s">
        <v>35</v>
      </c>
      <c r="E122" s="24"/>
      <c r="G122" s="58" t="s">
        <v>149</v>
      </c>
      <c r="I122" s="82">
        <v>-26</v>
      </c>
      <c r="J122" s="82">
        <v>-31.3</v>
      </c>
      <c r="K122" s="82">
        <v>-37.299999999999997</v>
      </c>
      <c r="L122" s="78">
        <v>-46.4</v>
      </c>
      <c r="M122" s="78">
        <v>-58.2</v>
      </c>
      <c r="N122" s="78">
        <v>-74.5</v>
      </c>
      <c r="O122" s="78">
        <v>-81.5</v>
      </c>
      <c r="P122" s="78">
        <v>-82.9</v>
      </c>
      <c r="Q122" s="78">
        <v>-107.2</v>
      </c>
      <c r="R122" s="78">
        <v>-148.80000000000001</v>
      </c>
    </row>
    <row r="123" spans="4:18" s="7" customFormat="1" ht="14.1" customHeight="1" thickBot="1" x14ac:dyDescent="0.3">
      <c r="D123" s="90" t="s">
        <v>191</v>
      </c>
      <c r="E123" s="93"/>
      <c r="F123" s="90"/>
      <c r="G123" s="91" t="s">
        <v>149</v>
      </c>
      <c r="H123" s="90"/>
      <c r="I123" s="92">
        <f t="shared" ref="I123:P123" si="89">+SUM(I119:I122)</f>
        <v>-255.131</v>
      </c>
      <c r="J123" s="92">
        <f t="shared" si="89"/>
        <v>-285.887</v>
      </c>
      <c r="K123" s="92">
        <f t="shared" si="89"/>
        <v>-298.55500000000001</v>
      </c>
      <c r="L123" s="92">
        <f t="shared" si="89"/>
        <v>-333.36099999999999</v>
      </c>
      <c r="M123" s="92">
        <f t="shared" si="89"/>
        <v>-388.57499999999999</v>
      </c>
      <c r="N123" s="92">
        <f t="shared" si="89"/>
        <v>-433.13</v>
      </c>
      <c r="O123" s="92">
        <f t="shared" si="89"/>
        <v>-822.17000000000007</v>
      </c>
      <c r="P123" s="92">
        <f t="shared" si="89"/>
        <v>-895.48099999999988</v>
      </c>
      <c r="Q123" s="92">
        <f>+SUM(Q119:Q122)</f>
        <v>-970.80000000000007</v>
      </c>
      <c r="R123" s="92">
        <f>+SUM(R119:R122)</f>
        <v>-1068.7</v>
      </c>
    </row>
    <row r="124" spans="4:18" s="7" customFormat="1" ht="14.1" customHeight="1" thickBot="1" x14ac:dyDescent="0.3">
      <c r="D124" s="7" t="s">
        <v>8</v>
      </c>
      <c r="E124" s="24"/>
      <c r="G124" s="41" t="s">
        <v>149</v>
      </c>
      <c r="I124" s="78">
        <f>+'Annual IS'!D13</f>
        <v>-36.01</v>
      </c>
      <c r="J124" s="78">
        <f>+'Annual IS'!E13</f>
        <v>-39.799999999999997</v>
      </c>
      <c r="K124" s="78">
        <f>+'Annual IS'!F13</f>
        <v>-49.8</v>
      </c>
      <c r="L124" s="78">
        <f>+'Annual IS'!G13</f>
        <v>-60.3</v>
      </c>
      <c r="M124" s="78">
        <f>+'Annual IS'!H13</f>
        <v>-76.8</v>
      </c>
      <c r="N124" s="78">
        <f>+'Annual IS'!I13</f>
        <v>-95.7</v>
      </c>
      <c r="O124" s="78">
        <f>+'Annual IS'!J13</f>
        <v>-70.23369694543446</v>
      </c>
      <c r="P124" s="78">
        <f>+'Annual IS'!K13</f>
        <v>-87.101531278662662</v>
      </c>
      <c r="Q124" s="78">
        <f>+'Annual IS'!L13</f>
        <v>-114.15853933736442</v>
      </c>
      <c r="R124" s="78">
        <f>+'Annual IS'!M13</f>
        <v>-125.81719842261499</v>
      </c>
    </row>
    <row r="125" spans="4:18" s="7" customFormat="1" ht="14.1" customHeight="1" thickBot="1" x14ac:dyDescent="0.3">
      <c r="D125" s="90" t="s">
        <v>192</v>
      </c>
      <c r="E125" s="93"/>
      <c r="F125" s="90"/>
      <c r="G125" s="91" t="s">
        <v>149</v>
      </c>
      <c r="H125" s="90"/>
      <c r="I125" s="92">
        <f t="shared" ref="I125:Q125" si="90">+SUM(I123:I124)</f>
        <v>-291.14100000000002</v>
      </c>
      <c r="J125" s="92">
        <f t="shared" si="90"/>
        <v>-325.68700000000001</v>
      </c>
      <c r="K125" s="92">
        <f t="shared" si="90"/>
        <v>-348.35500000000002</v>
      </c>
      <c r="L125" s="92">
        <f t="shared" si="90"/>
        <v>-393.661</v>
      </c>
      <c r="M125" s="92">
        <f t="shared" si="90"/>
        <v>-465.375</v>
      </c>
      <c r="N125" s="92">
        <f t="shared" si="90"/>
        <v>-528.83000000000004</v>
      </c>
      <c r="O125" s="92">
        <f t="shared" si="90"/>
        <v>-892.40369694543449</v>
      </c>
      <c r="P125" s="92">
        <f t="shared" si="90"/>
        <v>-982.5825312786626</v>
      </c>
      <c r="Q125" s="92">
        <f t="shared" si="90"/>
        <v>-1084.9585393373645</v>
      </c>
      <c r="R125" s="92">
        <f t="shared" ref="R125" si="91">+SUM(R123:R124)</f>
        <v>-1194.5171984226151</v>
      </c>
    </row>
    <row r="126" spans="4:18" s="7" customFormat="1" ht="14.1" customHeight="1" x14ac:dyDescent="0.25">
      <c r="D126" s="76" t="s">
        <v>373</v>
      </c>
      <c r="E126" s="24"/>
      <c r="G126" s="41" t="s">
        <v>149</v>
      </c>
      <c r="I126" s="224">
        <f t="shared" ref="I126:R126" si="92">-I67</f>
        <v>0.01</v>
      </c>
      <c r="J126" s="224">
        <f t="shared" si="92"/>
        <v>0</v>
      </c>
      <c r="K126" s="224">
        <f t="shared" si="92"/>
        <v>0</v>
      </c>
      <c r="L126" s="224">
        <f t="shared" si="92"/>
        <v>0</v>
      </c>
      <c r="M126" s="224">
        <f t="shared" si="92"/>
        <v>0</v>
      </c>
      <c r="N126" s="224">
        <f t="shared" si="92"/>
        <v>0</v>
      </c>
      <c r="O126" s="224">
        <f t="shared" si="92"/>
        <v>0</v>
      </c>
      <c r="P126" s="224">
        <f t="shared" si="92"/>
        <v>0</v>
      </c>
      <c r="Q126" s="224">
        <f t="shared" si="92"/>
        <v>0</v>
      </c>
      <c r="R126" s="224">
        <f t="shared" si="92"/>
        <v>4.01</v>
      </c>
    </row>
    <row r="127" spans="4:18" s="7" customFormat="1" ht="14.1" customHeight="1" thickBot="1" x14ac:dyDescent="0.3">
      <c r="D127" s="76" t="s">
        <v>374</v>
      </c>
      <c r="E127" s="75"/>
      <c r="F127" s="13"/>
      <c r="G127" s="22" t="s">
        <v>149</v>
      </c>
      <c r="H127" s="13"/>
      <c r="I127" s="259">
        <f t="shared" ref="I127:R127" si="93">-I68</f>
        <v>143.69</v>
      </c>
      <c r="J127" s="259">
        <f t="shared" si="93"/>
        <v>149.5</v>
      </c>
      <c r="K127" s="259">
        <f t="shared" si="93"/>
        <v>153</v>
      </c>
      <c r="L127" s="259">
        <f t="shared" si="93"/>
        <v>153.19999999999999</v>
      </c>
      <c r="M127" s="259">
        <f t="shared" si="93"/>
        <v>153.1</v>
      </c>
      <c r="N127" s="259">
        <f t="shared" si="93"/>
        <v>159</v>
      </c>
      <c r="O127" s="259">
        <f t="shared" si="93"/>
        <v>416.9</v>
      </c>
      <c r="P127" s="259">
        <f t="shared" si="93"/>
        <v>407.49</v>
      </c>
      <c r="Q127" s="259">
        <f t="shared" si="93"/>
        <v>438.4</v>
      </c>
      <c r="R127" s="259">
        <f t="shared" si="93"/>
        <v>475.4</v>
      </c>
    </row>
    <row r="128" spans="4:18" s="7" customFormat="1" ht="14.1" customHeight="1" thickBot="1" x14ac:dyDescent="0.3">
      <c r="D128" s="90" t="s">
        <v>254</v>
      </c>
      <c r="E128" s="93"/>
      <c r="F128" s="90"/>
      <c r="G128" s="91" t="s">
        <v>149</v>
      </c>
      <c r="H128" s="90"/>
      <c r="I128" s="92">
        <f t="shared" ref="I128:R128" si="94">I62</f>
        <v>-147.58900000000006</v>
      </c>
      <c r="J128" s="92">
        <f t="shared" si="94"/>
        <v>-176.55600000000004</v>
      </c>
      <c r="K128" s="92">
        <f t="shared" si="94"/>
        <v>-195.35399999999998</v>
      </c>
      <c r="L128" s="92">
        <f t="shared" si="94"/>
        <v>-240.41399999999993</v>
      </c>
      <c r="M128" s="92">
        <f t="shared" si="94"/>
        <v>-312.28599999999977</v>
      </c>
      <c r="N128" s="92">
        <f t="shared" si="94"/>
        <v>-369.86899999999969</v>
      </c>
      <c r="O128" s="92">
        <f t="shared" si="94"/>
        <v>-475.61520245845804</v>
      </c>
      <c r="P128" s="92">
        <f t="shared" si="94"/>
        <v>-575.13791445495099</v>
      </c>
      <c r="Q128" s="92">
        <f t="shared" si="94"/>
        <v>-646.59092067263066</v>
      </c>
      <c r="R128" s="92">
        <f t="shared" si="94"/>
        <v>-715.01031662522473</v>
      </c>
    </row>
    <row r="129" spans="4:23" s="7" customFormat="1" ht="14.1" customHeight="1" x14ac:dyDescent="0.25">
      <c r="E129" s="32"/>
      <c r="G129" s="41"/>
    </row>
    <row r="130" spans="4:23" s="7" customFormat="1" ht="14.1" customHeight="1" x14ac:dyDescent="0.25">
      <c r="D130" s="13" t="s">
        <v>307</v>
      </c>
      <c r="E130" s="26"/>
      <c r="F130" s="13"/>
      <c r="G130" s="22" t="s">
        <v>149</v>
      </c>
      <c r="H130" s="13"/>
      <c r="I130" s="17">
        <f t="shared" ref="I130:R130" si="95">I32</f>
        <v>-60.5</v>
      </c>
      <c r="J130" s="17">
        <f t="shared" si="95"/>
        <v>-75.7</v>
      </c>
      <c r="K130" s="17">
        <f t="shared" si="95"/>
        <v>-40.151000000000003</v>
      </c>
      <c r="L130" s="17">
        <f t="shared" si="95"/>
        <v>-47.5</v>
      </c>
      <c r="M130" s="17">
        <f t="shared" si="95"/>
        <v>-52</v>
      </c>
      <c r="N130" s="17">
        <f t="shared" si="95"/>
        <v>-51.5</v>
      </c>
      <c r="O130" s="17">
        <f t="shared" si="95"/>
        <v>-68.7</v>
      </c>
      <c r="P130" s="17">
        <f t="shared" si="95"/>
        <v>-94.1</v>
      </c>
      <c r="Q130" s="17">
        <f t="shared" si="95"/>
        <v>-117.8</v>
      </c>
      <c r="R130" s="17">
        <f t="shared" si="95"/>
        <v>-155.1</v>
      </c>
      <c r="T130" s="184"/>
    </row>
    <row r="131" spans="4:23" s="7" customFormat="1" ht="14.1" customHeight="1" x14ac:dyDescent="0.25">
      <c r="D131" s="13" t="s">
        <v>156</v>
      </c>
      <c r="E131" s="26"/>
      <c r="F131" s="13"/>
      <c r="G131" s="22" t="s">
        <v>149</v>
      </c>
      <c r="H131" s="13"/>
      <c r="I131" s="17">
        <f t="shared" ref="I131:R131" si="96">I46</f>
        <v>-193.42500000000001</v>
      </c>
      <c r="J131" s="17">
        <f t="shared" si="96"/>
        <v>-245.33799999999999</v>
      </c>
      <c r="K131" s="17">
        <f t="shared" si="96"/>
        <v>-310.40699999999998</v>
      </c>
      <c r="L131" s="17">
        <f t="shared" si="96"/>
        <v>-351.30399999999997</v>
      </c>
      <c r="M131" s="17">
        <f t="shared" si="96"/>
        <v>-422.44499999999999</v>
      </c>
      <c r="N131" s="17">
        <f t="shared" si="96"/>
        <v>-451.37400000000002</v>
      </c>
      <c r="O131" s="17">
        <f t="shared" si="96"/>
        <v>-546.44000000000005</v>
      </c>
      <c r="P131" s="17">
        <f t="shared" si="96"/>
        <v>-583.73800000000006</v>
      </c>
      <c r="Q131" s="17">
        <f t="shared" si="96"/>
        <v>-577.45699999999999</v>
      </c>
      <c r="R131" s="17">
        <f t="shared" si="96"/>
        <v>-580.452</v>
      </c>
      <c r="T131" s="184"/>
    </row>
    <row r="132" spans="4:23" s="7" customFormat="1" ht="14.1" customHeight="1" x14ac:dyDescent="0.25">
      <c r="D132" s="13" t="s">
        <v>164</v>
      </c>
      <c r="E132" s="26"/>
      <c r="F132" s="13"/>
      <c r="G132" s="22" t="s">
        <v>149</v>
      </c>
      <c r="H132" s="13"/>
      <c r="I132" s="17">
        <f t="shared" ref="I132:R132" si="97">I53</f>
        <v>0</v>
      </c>
      <c r="J132" s="17">
        <f t="shared" si="97"/>
        <v>0</v>
      </c>
      <c r="K132" s="17">
        <f t="shared" si="97"/>
        <v>0</v>
      </c>
      <c r="L132" s="17">
        <f t="shared" si="97"/>
        <v>-8.6</v>
      </c>
      <c r="M132" s="17">
        <f t="shared" si="97"/>
        <v>-8.3000000000000007</v>
      </c>
      <c r="N132" s="17">
        <f t="shared" si="97"/>
        <v>-7.8</v>
      </c>
      <c r="O132" s="17">
        <f t="shared" si="97"/>
        <v>-9.8000000000000007</v>
      </c>
      <c r="P132" s="17">
        <f t="shared" si="97"/>
        <v>-8.8000000000000007</v>
      </c>
      <c r="Q132" s="17">
        <f t="shared" si="97"/>
        <v>-17.3</v>
      </c>
      <c r="R132" s="17">
        <f t="shared" si="97"/>
        <v>-16.7</v>
      </c>
      <c r="T132" s="184"/>
    </row>
    <row r="133" spans="4:23" s="7" customFormat="1" ht="13.5" customHeight="1" thickBot="1" x14ac:dyDescent="0.3">
      <c r="D133" s="7" t="s">
        <v>311</v>
      </c>
      <c r="E133" s="32"/>
      <c r="G133" s="58" t="s">
        <v>149</v>
      </c>
      <c r="I133" s="65">
        <f t="shared" ref="I133:R133" si="98">I85</f>
        <v>0</v>
      </c>
      <c r="J133" s="65">
        <f t="shared" si="98"/>
        <v>0</v>
      </c>
      <c r="K133" s="65">
        <f t="shared" si="98"/>
        <v>-78.784000000000006</v>
      </c>
      <c r="L133" s="65">
        <f t="shared" si="98"/>
        <v>-92.7</v>
      </c>
      <c r="M133" s="65">
        <f t="shared" si="98"/>
        <v>-110.2</v>
      </c>
      <c r="N133" s="65">
        <f t="shared" si="98"/>
        <v>-124.2</v>
      </c>
      <c r="O133" s="65">
        <f t="shared" si="98"/>
        <v>-137.6</v>
      </c>
      <c r="P133" s="65">
        <f t="shared" si="98"/>
        <v>-154.4</v>
      </c>
      <c r="Q133" s="65">
        <f t="shared" si="98"/>
        <v>-155.9</v>
      </c>
      <c r="R133" s="65">
        <f t="shared" si="98"/>
        <v>-167.6</v>
      </c>
      <c r="T133" s="184"/>
    </row>
    <row r="134" spans="4:23" s="7" customFormat="1" ht="13.5" customHeight="1" thickBot="1" x14ac:dyDescent="0.3">
      <c r="D134" s="90" t="s">
        <v>206</v>
      </c>
      <c r="E134" s="89"/>
      <c r="F134" s="90"/>
      <c r="G134" s="91" t="s">
        <v>149</v>
      </c>
      <c r="H134" s="90"/>
      <c r="I134" s="92">
        <f>SUM(I130:I133)</f>
        <v>-253.92500000000001</v>
      </c>
      <c r="J134" s="92">
        <f t="shared" ref="J134:Q134" si="99">SUM(J130:J133)</f>
        <v>-321.03800000000001</v>
      </c>
      <c r="K134" s="92">
        <f t="shared" si="99"/>
        <v>-429.34199999999998</v>
      </c>
      <c r="L134" s="92">
        <f t="shared" si="99"/>
        <v>-500.10399999999998</v>
      </c>
      <c r="M134" s="92">
        <f t="shared" si="99"/>
        <v>-592.94500000000005</v>
      </c>
      <c r="N134" s="92">
        <f t="shared" si="99"/>
        <v>-634.87400000000002</v>
      </c>
      <c r="O134" s="92">
        <f t="shared" si="99"/>
        <v>-762.54000000000008</v>
      </c>
      <c r="P134" s="92">
        <f t="shared" si="99"/>
        <v>-841.03800000000001</v>
      </c>
      <c r="Q134" s="92">
        <f t="shared" si="99"/>
        <v>-868.45699999999988</v>
      </c>
      <c r="R134" s="92">
        <f t="shared" ref="R134" si="100">SUM(R130:R133)</f>
        <v>-919.85200000000009</v>
      </c>
      <c r="T134" s="184"/>
    </row>
    <row r="135" spans="4:23" s="7" customFormat="1" ht="15" customHeight="1" x14ac:dyDescent="0.25">
      <c r="E135" s="32"/>
      <c r="G135" s="41"/>
    </row>
    <row r="136" spans="4:23" s="68" customFormat="1" ht="11.1" customHeight="1" x14ac:dyDescent="0.2">
      <c r="D136" s="69" t="s">
        <v>171</v>
      </c>
      <c r="E136" s="67"/>
      <c r="G136" s="70"/>
    </row>
    <row r="137" spans="4:23" s="68" customFormat="1" ht="11.1" customHeight="1" x14ac:dyDescent="0.25">
      <c r="D137" s="71" t="s">
        <v>174</v>
      </c>
      <c r="E137" s="67"/>
      <c r="G137" s="70"/>
    </row>
    <row r="138" spans="4:23" s="68" customFormat="1" ht="11.1" customHeight="1" x14ac:dyDescent="0.25">
      <c r="D138" s="68" t="s">
        <v>172</v>
      </c>
      <c r="E138" s="67"/>
      <c r="G138" s="70"/>
    </row>
    <row r="139" spans="4:23" s="68" customFormat="1" ht="11.1" customHeight="1" x14ac:dyDescent="0.25">
      <c r="E139" s="67"/>
      <c r="G139" s="70"/>
    </row>
    <row r="140" spans="4:23" s="68" customFormat="1" ht="11.1" customHeight="1" x14ac:dyDescent="0.2">
      <c r="D140" s="69" t="s">
        <v>94</v>
      </c>
      <c r="E140" s="67"/>
      <c r="G140" s="70"/>
    </row>
    <row r="141" spans="4:23" s="68" customFormat="1" ht="35.1" customHeight="1" x14ac:dyDescent="0.25">
      <c r="D141" s="276" t="s">
        <v>379</v>
      </c>
      <c r="E141" s="276"/>
      <c r="F141" s="276"/>
      <c r="G141" s="276"/>
      <c r="H141" s="276"/>
      <c r="I141" s="276"/>
      <c r="J141" s="276"/>
      <c r="K141" s="276"/>
      <c r="L141" s="276"/>
      <c r="M141" s="276"/>
      <c r="N141" s="276"/>
      <c r="O141" s="276"/>
      <c r="P141" s="276"/>
      <c r="Q141" s="276"/>
      <c r="R141" s="276"/>
    </row>
    <row r="142" spans="4:23" s="68" customFormat="1" ht="11.1" customHeight="1" x14ac:dyDescent="0.25">
      <c r="D142" s="68" t="s">
        <v>315</v>
      </c>
      <c r="G142" s="70"/>
    </row>
    <row r="143" spans="4:23" s="68" customFormat="1" ht="11.1" customHeight="1" x14ac:dyDescent="0.25">
      <c r="D143" s="68" t="s">
        <v>370</v>
      </c>
      <c r="G143" s="70"/>
    </row>
    <row r="144" spans="4:23" s="68" customFormat="1" ht="11.1" customHeight="1" x14ac:dyDescent="0.25">
      <c r="D144" s="68" t="s">
        <v>316</v>
      </c>
      <c r="G144" s="70"/>
      <c r="W144" s="72"/>
    </row>
    <row r="145" spans="4:23" s="68" customFormat="1" ht="11.1" customHeight="1" x14ac:dyDescent="0.25">
      <c r="D145" s="68" t="s">
        <v>317</v>
      </c>
      <c r="G145" s="70"/>
      <c r="W145" s="72"/>
    </row>
    <row r="146" spans="4:23" s="68" customFormat="1" ht="11.1" customHeight="1" x14ac:dyDescent="0.25">
      <c r="D146" s="201" t="s">
        <v>433</v>
      </c>
      <c r="G146" s="70"/>
      <c r="W146" s="72"/>
    </row>
    <row r="147" spans="4:23" s="68" customFormat="1" ht="11.1" customHeight="1" x14ac:dyDescent="0.25">
      <c r="D147" s="201" t="s">
        <v>405</v>
      </c>
      <c r="G147" s="70"/>
      <c r="W147" s="72"/>
    </row>
    <row r="148" spans="4:23" s="68" customFormat="1" ht="25.5" customHeight="1" x14ac:dyDescent="0.25">
      <c r="D148" s="276" t="s">
        <v>413</v>
      </c>
      <c r="E148" s="276"/>
      <c r="F148" s="276"/>
      <c r="G148" s="276"/>
      <c r="H148" s="276"/>
      <c r="I148" s="276"/>
      <c r="J148" s="276"/>
      <c r="K148" s="276"/>
      <c r="L148" s="276"/>
      <c r="M148" s="276"/>
      <c r="N148" s="276"/>
      <c r="O148" s="276"/>
      <c r="P148" s="276"/>
      <c r="Q148" s="276"/>
      <c r="R148" s="276"/>
      <c r="W148" s="72"/>
    </row>
    <row r="149" spans="4:23" s="68" customFormat="1" ht="24.75" customHeight="1" x14ac:dyDescent="0.25">
      <c r="D149" s="276" t="s">
        <v>411</v>
      </c>
      <c r="E149" s="276"/>
      <c r="F149" s="276"/>
      <c r="G149" s="276"/>
      <c r="H149" s="276"/>
      <c r="I149" s="276"/>
      <c r="J149" s="276"/>
      <c r="K149" s="276"/>
      <c r="L149" s="276"/>
      <c r="M149" s="276"/>
      <c r="N149" s="276"/>
      <c r="O149" s="276"/>
      <c r="P149" s="276"/>
      <c r="Q149" s="276"/>
      <c r="R149" s="276"/>
      <c r="W149" s="72"/>
    </row>
    <row r="150" spans="4:23" s="68" customFormat="1" ht="11.25" x14ac:dyDescent="0.25">
      <c r="D150" s="68" t="s">
        <v>414</v>
      </c>
      <c r="G150" s="70"/>
      <c r="W150" s="72"/>
    </row>
    <row r="151" spans="4:23" s="68" customFormat="1" ht="25.5" customHeight="1" x14ac:dyDescent="0.25">
      <c r="D151" s="276" t="s">
        <v>416</v>
      </c>
      <c r="E151" s="276"/>
      <c r="F151" s="276"/>
      <c r="G151" s="276"/>
      <c r="H151" s="276"/>
      <c r="I151" s="276"/>
      <c r="J151" s="276"/>
      <c r="K151" s="276"/>
      <c r="L151" s="276"/>
      <c r="M151" s="276"/>
      <c r="N151" s="276"/>
      <c r="O151" s="276"/>
      <c r="P151" s="276"/>
      <c r="Q151" s="276"/>
      <c r="R151" s="276"/>
      <c r="S151" s="276"/>
      <c r="T151" s="276"/>
      <c r="U151" s="276"/>
      <c r="V151" s="276"/>
      <c r="W151" s="276"/>
    </row>
  </sheetData>
  <mergeCells count="5">
    <mergeCell ref="D141:R141"/>
    <mergeCell ref="D148:R148"/>
    <mergeCell ref="D149:R149"/>
    <mergeCell ref="D151:R151"/>
    <mergeCell ref="S151:W151"/>
  </mergeCells>
  <pageMargins left="0.70866141732283472" right="0.70866141732283472" top="0.74803149606299213" bottom="0.74803149606299213" header="0.31496062992125984" footer="0.31496062992125984"/>
  <pageSetup paperSize="9" scale="66" fitToHeight="0" orientation="landscape" r:id="rId1"/>
  <headerFooter>
    <oddFooter>&amp;R&amp;P</oddFooter>
  </headerFooter>
  <rowBreaks count="3" manualBreakCount="3">
    <brk id="47" min="1" max="18" man="1"/>
    <brk id="75" min="1" max="18" man="1"/>
    <brk id="111" min="1" max="18" man="1"/>
  </rowBreaks>
  <ignoredErrors>
    <ignoredError sqref="I22:R22 I24:R24"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B9BDE-4644-42C3-9CC3-EF628675935E}">
  <sheetPr>
    <tabColor rgb="FFFED2D9"/>
    <pageSetUpPr fitToPage="1"/>
  </sheetPr>
  <dimension ref="C1:Q50"/>
  <sheetViews>
    <sheetView showGridLines="0" view="pageBreakPreview" zoomScaleNormal="115" zoomScaleSheetLayoutView="100" workbookViewId="0"/>
  </sheetViews>
  <sheetFormatPr defaultRowHeight="15" x14ac:dyDescent="0.25"/>
  <cols>
    <col min="1" max="1" width="2.28515625" customWidth="1"/>
    <col min="2" max="2" width="1.42578125" customWidth="1"/>
    <col min="3" max="3" width="35.7109375" customWidth="1"/>
    <col min="4" max="13" width="11.7109375" customWidth="1"/>
    <col min="14" max="14" width="1.5703125" customWidth="1"/>
  </cols>
  <sheetData>
    <row r="1" spans="3:17" ht="6.75" customHeight="1" x14ac:dyDescent="0.25"/>
    <row r="2" spans="3:17" s="3" customFormat="1" ht="15.75" x14ac:dyDescent="0.25">
      <c r="C2" s="112" t="s">
        <v>353</v>
      </c>
    </row>
    <row r="4" spans="3:17" x14ac:dyDescent="0.25">
      <c r="C4" s="254" t="s">
        <v>377</v>
      </c>
      <c r="D4" s="215" t="s">
        <v>303</v>
      </c>
      <c r="E4" s="215" t="s">
        <v>303</v>
      </c>
      <c r="F4" s="215" t="s">
        <v>303</v>
      </c>
      <c r="G4" s="215" t="s">
        <v>303</v>
      </c>
      <c r="H4" s="215" t="s">
        <v>303</v>
      </c>
      <c r="I4" s="215" t="s">
        <v>303</v>
      </c>
      <c r="J4" s="215" t="s">
        <v>304</v>
      </c>
      <c r="K4" s="215" t="s">
        <v>304</v>
      </c>
      <c r="L4" s="215" t="s">
        <v>304</v>
      </c>
      <c r="M4" s="215" t="s">
        <v>304</v>
      </c>
    </row>
    <row r="5" spans="3:17" ht="5.0999999999999996" customHeight="1" x14ac:dyDescent="0.25">
      <c r="C5" s="220"/>
      <c r="D5" s="215"/>
      <c r="E5" s="215"/>
      <c r="F5" s="215"/>
      <c r="G5" s="215"/>
      <c r="H5" s="215"/>
      <c r="I5" s="215"/>
      <c r="J5" s="215"/>
      <c r="K5" s="215"/>
      <c r="L5" s="215"/>
      <c r="M5" s="215"/>
    </row>
    <row r="6" spans="3:17" s="4" customFormat="1" ht="13.5" thickBot="1" x14ac:dyDescent="0.25">
      <c r="C6" s="113" t="s">
        <v>16</v>
      </c>
      <c r="D6" s="114">
        <v>2015</v>
      </c>
      <c r="E6" s="114">
        <v>2016</v>
      </c>
      <c r="F6" s="114">
        <v>2017</v>
      </c>
      <c r="G6" s="114">
        <v>2018</v>
      </c>
      <c r="H6" s="114">
        <v>2019</v>
      </c>
      <c r="I6" s="114">
        <v>2020</v>
      </c>
      <c r="J6" s="114">
        <v>2021</v>
      </c>
      <c r="K6" s="114">
        <v>2022</v>
      </c>
      <c r="L6" s="114">
        <v>2023</v>
      </c>
      <c r="M6" s="114">
        <v>2024</v>
      </c>
    </row>
    <row r="7" spans="3:17" ht="16.350000000000001" customHeight="1" thickTop="1" x14ac:dyDescent="0.25">
      <c r="C7" s="115" t="s">
        <v>0</v>
      </c>
      <c r="D7" s="116">
        <v>1011.8</v>
      </c>
      <c r="E7" s="116">
        <v>1184.5</v>
      </c>
      <c r="F7" s="116">
        <v>1372.4090000000001</v>
      </c>
      <c r="G7" s="116">
        <v>1612.5</v>
      </c>
      <c r="H7" s="116">
        <v>1900.7</v>
      </c>
      <c r="I7" s="116">
        <v>2138.9</v>
      </c>
      <c r="J7" s="116">
        <v>2508.8467886401836</v>
      </c>
      <c r="K7" s="116">
        <v>2827.0216981969088</v>
      </c>
      <c r="L7" s="116">
        <v>3089.9703421480008</v>
      </c>
      <c r="M7" s="116">
        <v>3408.017977575596</v>
      </c>
      <c r="P7" s="131"/>
      <c r="Q7" s="131"/>
    </row>
    <row r="8" spans="3:17" ht="16.350000000000001" customHeight="1" x14ac:dyDescent="0.25">
      <c r="C8" s="117" t="s">
        <v>17</v>
      </c>
      <c r="D8" s="118">
        <v>-672.14400000000001</v>
      </c>
      <c r="E8" s="118">
        <v>-760.7</v>
      </c>
      <c r="F8" s="118">
        <v>-879.5</v>
      </c>
      <c r="G8" s="118">
        <v>-1036</v>
      </c>
      <c r="H8" s="118">
        <v>-1203.8</v>
      </c>
      <c r="I8" s="118">
        <v>-1290.8</v>
      </c>
      <c r="J8" s="118">
        <v>-1490.8808665671663</v>
      </c>
      <c r="K8" s="118">
        <v>-1715.4566871850382</v>
      </c>
      <c r="L8" s="118">
        <v>-1796.1483281549163</v>
      </c>
      <c r="M8" s="118">
        <v>-1911.0392724975877</v>
      </c>
      <c r="O8" s="156"/>
    </row>
    <row r="9" spans="3:17" ht="16.350000000000001" customHeight="1" thickBot="1" x14ac:dyDescent="0.3">
      <c r="C9" s="119" t="s">
        <v>18</v>
      </c>
      <c r="D9" s="120">
        <v>0</v>
      </c>
      <c r="E9" s="120">
        <v>0</v>
      </c>
      <c r="F9" s="120">
        <v>7.5</v>
      </c>
      <c r="G9" s="120">
        <v>7</v>
      </c>
      <c r="H9" s="120">
        <v>6</v>
      </c>
      <c r="I9" s="120">
        <v>5.0999999999999996</v>
      </c>
      <c r="J9" s="120">
        <v>5.2631014037074966</v>
      </c>
      <c r="K9" s="120">
        <v>4.7567846936803502</v>
      </c>
      <c r="L9" s="120">
        <v>4.2771016950202805</v>
      </c>
      <c r="M9" s="120">
        <v>4.913476715376043</v>
      </c>
    </row>
    <row r="10" spans="3:17" ht="16.350000000000001" customHeight="1" x14ac:dyDescent="0.25">
      <c r="C10" s="121" t="s">
        <v>195</v>
      </c>
      <c r="D10" s="122">
        <v>339.65600000000001</v>
      </c>
      <c r="E10" s="122">
        <f>E7+E8</f>
        <v>423.79999999999995</v>
      </c>
      <c r="F10" s="122">
        <f>+SUM(F7:F9)</f>
        <v>500.40900000000011</v>
      </c>
      <c r="G10" s="122">
        <v>583.5</v>
      </c>
      <c r="H10" s="122">
        <v>702.9</v>
      </c>
      <c r="I10" s="122">
        <v>853.1</v>
      </c>
      <c r="J10" s="122">
        <v>1023.2290234767246</v>
      </c>
      <c r="K10" s="122">
        <v>1116.321795705551</v>
      </c>
      <c r="L10" s="122">
        <v>1298.0991156881048</v>
      </c>
      <c r="M10" s="122">
        <v>1501.8921817933845</v>
      </c>
      <c r="O10" s="156"/>
      <c r="P10" s="131"/>
    </row>
    <row r="11" spans="3:17" ht="16.350000000000001" customHeight="1" x14ac:dyDescent="0.25">
      <c r="C11" s="117" t="s">
        <v>301</v>
      </c>
      <c r="D11" s="123">
        <v>0.33600000000000002</v>
      </c>
      <c r="E11" s="123">
        <v>0.36499999999999999</v>
      </c>
      <c r="F11" s="123">
        <f>+ROUND(F10/F7,3)</f>
        <v>0.36499999999999999</v>
      </c>
      <c r="G11" s="123">
        <v>0.36199999999999999</v>
      </c>
      <c r="H11" s="123">
        <v>0.37</v>
      </c>
      <c r="I11" s="123">
        <v>0.39900000000000002</v>
      </c>
      <c r="J11" s="123">
        <v>0.40784835013034954</v>
      </c>
      <c r="K11" s="123">
        <v>0.39487556689697417</v>
      </c>
      <c r="L11" s="123">
        <v>0.42010083332571013</v>
      </c>
      <c r="M11" s="123">
        <v>0.44069373802476364</v>
      </c>
    </row>
    <row r="12" spans="3:17" ht="16.350000000000001" customHeight="1" x14ac:dyDescent="0.25">
      <c r="C12" s="117" t="s">
        <v>20</v>
      </c>
      <c r="D12" s="124">
        <v>-255.19</v>
      </c>
      <c r="E12" s="124">
        <v>-285.89999999999998</v>
      </c>
      <c r="F12" s="124">
        <v>-298.5</v>
      </c>
      <c r="G12" s="124">
        <v>-333.3</v>
      </c>
      <c r="H12" s="124">
        <v>-388.6</v>
      </c>
      <c r="I12" s="124">
        <v>-433.2</v>
      </c>
      <c r="J12" s="124">
        <v>-822.12552898974832</v>
      </c>
      <c r="K12" s="124">
        <v>-895.37017888183937</v>
      </c>
      <c r="L12" s="124">
        <v>-970.90449702337094</v>
      </c>
      <c r="M12" s="124">
        <v>-1068.6492999959942</v>
      </c>
    </row>
    <row r="13" spans="3:17" ht="16.350000000000001" customHeight="1" thickBot="1" x14ac:dyDescent="0.3">
      <c r="C13" s="125" t="s">
        <v>8</v>
      </c>
      <c r="D13" s="126">
        <v>-36.01</v>
      </c>
      <c r="E13" s="126">
        <v>-39.799999999999997</v>
      </c>
      <c r="F13" s="126">
        <v>-49.8</v>
      </c>
      <c r="G13" s="126">
        <v>-60.3</v>
      </c>
      <c r="H13" s="126">
        <v>-76.8</v>
      </c>
      <c r="I13" s="126">
        <v>-95.7</v>
      </c>
      <c r="J13" s="126">
        <v>-70.23369694543446</v>
      </c>
      <c r="K13" s="126">
        <v>-87.101531278662662</v>
      </c>
      <c r="L13" s="126">
        <v>-114.15853933736442</v>
      </c>
      <c r="M13" s="126">
        <v>-125.81719842261499</v>
      </c>
    </row>
    <row r="14" spans="3:17" ht="16.350000000000001" customHeight="1" x14ac:dyDescent="0.25">
      <c r="C14" s="127" t="s">
        <v>231</v>
      </c>
      <c r="D14" s="128">
        <v>48.454999999999998</v>
      </c>
      <c r="E14" s="128">
        <v>98.1</v>
      </c>
      <c r="F14" s="128">
        <f>+F10+F12+F13</f>
        <v>152.10900000000009</v>
      </c>
      <c r="G14" s="128">
        <v>190</v>
      </c>
      <c r="H14" s="128">
        <v>237.5</v>
      </c>
      <c r="I14" s="128">
        <v>324.2</v>
      </c>
      <c r="J14" s="128">
        <v>130.86979754154186</v>
      </c>
      <c r="K14" s="128">
        <v>133.85033554504892</v>
      </c>
      <c r="L14" s="128">
        <v>213.03607932736958</v>
      </c>
      <c r="M14" s="128">
        <v>307.42568337477513</v>
      </c>
    </row>
    <row r="15" spans="3:17" ht="16.350000000000001" customHeight="1" x14ac:dyDescent="0.25">
      <c r="C15" s="117" t="s">
        <v>232</v>
      </c>
      <c r="D15" s="123">
        <v>4.8000000000000001E-2</v>
      </c>
      <c r="E15" s="123">
        <v>8.3000000000000004E-2</v>
      </c>
      <c r="F15" s="123">
        <f>+ROUND(F14/F7,3)</f>
        <v>0.111</v>
      </c>
      <c r="G15" s="123">
        <v>0.11799999999999999</v>
      </c>
      <c r="H15" s="123">
        <v>0.125</v>
      </c>
      <c r="I15" s="123">
        <v>0.152</v>
      </c>
      <c r="J15" s="123">
        <v>5.2163327842141533E-2</v>
      </c>
      <c r="K15" s="123">
        <v>4.7346766255957448E-2</v>
      </c>
      <c r="L15" s="123">
        <v>6.8944376721517986E-2</v>
      </c>
      <c r="M15" s="123">
        <v>9.020659086824194E-2</v>
      </c>
    </row>
    <row r="16" spans="3:17" ht="16.350000000000001" customHeight="1" x14ac:dyDescent="0.25">
      <c r="C16" s="117" t="s">
        <v>21</v>
      </c>
      <c r="D16" s="118">
        <v>-215.9</v>
      </c>
      <c r="E16" s="118">
        <v>-173.8</v>
      </c>
      <c r="F16" s="118">
        <v>-155</v>
      </c>
      <c r="G16" s="118">
        <v>-153.69999999999999</v>
      </c>
      <c r="H16" s="118">
        <v>-205.5</v>
      </c>
      <c r="I16" s="118">
        <v>-231.4</v>
      </c>
      <c r="J16" s="124">
        <v>-284.22892117892832</v>
      </c>
      <c r="K16" s="118">
        <v>-316.81136678062768</v>
      </c>
      <c r="L16" s="118">
        <v>-450.01505188312473</v>
      </c>
      <c r="M16" s="118">
        <v>-469.92303733462836</v>
      </c>
    </row>
    <row r="17" spans="3:15" ht="16.350000000000001" customHeight="1" thickBot="1" x14ac:dyDescent="0.3">
      <c r="C17" s="119" t="s">
        <v>22</v>
      </c>
      <c r="D17" s="120">
        <v>-149</v>
      </c>
      <c r="E17" s="120">
        <v>32.9</v>
      </c>
      <c r="F17" s="120">
        <v>-100.1</v>
      </c>
      <c r="G17" s="120">
        <v>-140.30000000000001</v>
      </c>
      <c r="H17" s="120">
        <v>-46.5</v>
      </c>
      <c r="I17" s="120">
        <v>-140.5</v>
      </c>
      <c r="J17" s="188">
        <v>-32.874798865374899</v>
      </c>
      <c r="K17" s="120">
        <v>-19.965238231715098</v>
      </c>
      <c r="L17" s="120">
        <v>-83.6587087493685</v>
      </c>
      <c r="M17" s="120">
        <v>-25.601481035479299</v>
      </c>
    </row>
    <row r="18" spans="3:15" ht="16.350000000000001" customHeight="1" x14ac:dyDescent="0.25">
      <c r="C18" s="129" t="s">
        <v>58</v>
      </c>
      <c r="D18" s="130">
        <v>-316.38600000000002</v>
      </c>
      <c r="E18" s="130">
        <v>-42.8</v>
      </c>
      <c r="F18" s="130">
        <f>+F14+F16+F17</f>
        <v>-102.9909999999999</v>
      </c>
      <c r="G18" s="130">
        <v>-103.9</v>
      </c>
      <c r="H18" s="130">
        <v>-14.5</v>
      </c>
      <c r="I18" s="130">
        <v>-47.6</v>
      </c>
      <c r="J18" s="130">
        <v>-186.23392250276137</v>
      </c>
      <c r="K18" s="130">
        <v>-202.92626946729388</v>
      </c>
      <c r="L18" s="130">
        <v>-320.63768130512369</v>
      </c>
      <c r="M18" s="130">
        <v>-188.09883499533251</v>
      </c>
      <c r="O18" s="156"/>
    </row>
    <row r="19" spans="3:15" ht="16.350000000000001" customHeight="1" x14ac:dyDescent="0.25">
      <c r="D19" s="249"/>
      <c r="E19" s="249"/>
      <c r="F19" s="249"/>
      <c r="G19" s="249"/>
      <c r="H19" s="249"/>
      <c r="I19" s="249"/>
      <c r="J19" s="249"/>
      <c r="K19" s="249"/>
      <c r="L19" s="249"/>
      <c r="M19" s="249"/>
    </row>
    <row r="20" spans="3:15" ht="15.75" x14ac:dyDescent="0.25">
      <c r="C20" s="112" t="s">
        <v>369</v>
      </c>
    </row>
    <row r="22" spans="3:15" ht="15.75" thickBot="1" x14ac:dyDescent="0.3">
      <c r="C22" s="113" t="s">
        <v>16</v>
      </c>
      <c r="D22" s="114">
        <v>2015</v>
      </c>
      <c r="E22" s="114">
        <v>2016</v>
      </c>
      <c r="F22" s="114">
        <v>2017</v>
      </c>
      <c r="G22" s="114">
        <v>2018</v>
      </c>
      <c r="H22" s="114">
        <v>2019</v>
      </c>
      <c r="I22" s="114">
        <v>2020</v>
      </c>
      <c r="J22" s="114">
        <v>2021</v>
      </c>
      <c r="K22" s="114">
        <v>2022</v>
      </c>
      <c r="L22" s="114">
        <v>2023</v>
      </c>
      <c r="M22" s="114">
        <v>2024</v>
      </c>
    </row>
    <row r="23" spans="3:15" ht="16.350000000000001" customHeight="1" thickTop="1" x14ac:dyDescent="0.25">
      <c r="C23" s="115" t="s">
        <v>0</v>
      </c>
      <c r="D23" s="116">
        <v>1011.8</v>
      </c>
      <c r="E23" s="116">
        <v>1184.5</v>
      </c>
      <c r="F23" s="116">
        <v>1372.4</v>
      </c>
      <c r="G23" s="116">
        <v>1612.5</v>
      </c>
      <c r="H23" s="116">
        <v>1900.7</v>
      </c>
      <c r="I23" s="116">
        <v>2138.9</v>
      </c>
      <c r="J23" s="116">
        <v>2508.8467886401836</v>
      </c>
      <c r="K23" s="116">
        <v>2827.0216981969088</v>
      </c>
      <c r="L23" s="116">
        <v>3089.9703421480008</v>
      </c>
      <c r="M23" s="116">
        <v>3408.017977575596</v>
      </c>
    </row>
    <row r="24" spans="3:15" ht="16.350000000000001" customHeight="1" x14ac:dyDescent="0.25">
      <c r="C24" s="117" t="s">
        <v>17</v>
      </c>
      <c r="D24" s="118">
        <v>-672.14400000000001</v>
      </c>
      <c r="E24" s="118">
        <v>-760.7</v>
      </c>
      <c r="F24" s="118">
        <v>-879.5</v>
      </c>
      <c r="G24" s="118">
        <v>-1036</v>
      </c>
      <c r="H24" s="118">
        <v>-1203.8</v>
      </c>
      <c r="I24" s="118">
        <v>-1290.8</v>
      </c>
      <c r="J24" s="118">
        <v>-1490.8808665671663</v>
      </c>
      <c r="K24" s="118">
        <v>-1715.4566871850382</v>
      </c>
      <c r="L24" s="118">
        <v>-1796.1483281549163</v>
      </c>
      <c r="M24" s="118">
        <v>-1911.0392724975877</v>
      </c>
      <c r="O24" s="133"/>
    </row>
    <row r="25" spans="3:15" ht="16.350000000000001" customHeight="1" x14ac:dyDescent="0.25">
      <c r="C25" s="117" t="s">
        <v>355</v>
      </c>
      <c r="D25" s="118">
        <v>21.14</v>
      </c>
      <c r="E25" s="118">
        <v>28.7</v>
      </c>
      <c r="F25" s="118">
        <f>34.8+22.3</f>
        <v>57.099999999999994</v>
      </c>
      <c r="G25" s="118">
        <v>27.1</v>
      </c>
      <c r="H25" s="118">
        <v>58.2</v>
      </c>
      <c r="I25" s="118">
        <v>66.400000000000006</v>
      </c>
      <c r="J25" s="118">
        <v>24.61</v>
      </c>
      <c r="K25" s="118">
        <v>35.49</v>
      </c>
      <c r="L25" s="118">
        <v>42.46</v>
      </c>
      <c r="M25" s="118">
        <v>32.15</v>
      </c>
      <c r="O25" s="133"/>
    </row>
    <row r="26" spans="3:15" ht="16.350000000000001" customHeight="1" thickBot="1" x14ac:dyDescent="0.3">
      <c r="C26" s="119" t="s">
        <v>18</v>
      </c>
      <c r="D26" s="120">
        <v>0</v>
      </c>
      <c r="E26" s="120">
        <v>0</v>
      </c>
      <c r="F26" s="120">
        <v>7.5</v>
      </c>
      <c r="G26" s="120">
        <v>7</v>
      </c>
      <c r="H26" s="120">
        <v>6</v>
      </c>
      <c r="I26" s="120">
        <v>5.0999999999999996</v>
      </c>
      <c r="J26" s="120">
        <v>5.2631014037074966</v>
      </c>
      <c r="K26" s="120">
        <v>4.7567846936803502</v>
      </c>
      <c r="L26" s="120">
        <v>4.2771016950202805</v>
      </c>
      <c r="M26" s="120">
        <v>4.9134767153760404</v>
      </c>
    </row>
    <row r="27" spans="3:15" ht="16.350000000000001" customHeight="1" x14ac:dyDescent="0.25">
      <c r="C27" s="121" t="s">
        <v>1</v>
      </c>
      <c r="D27" s="122">
        <f>+SUM(D23:D26)</f>
        <v>360.79599999999994</v>
      </c>
      <c r="E27" s="122">
        <f t="shared" ref="E27:M27" si="0">+SUM(E23:E26)</f>
        <v>452.49999999999994</v>
      </c>
      <c r="F27" s="122">
        <f>+SUM(F23:F26)</f>
        <v>557.50000000000011</v>
      </c>
      <c r="G27" s="122">
        <f t="shared" si="0"/>
        <v>610.6</v>
      </c>
      <c r="H27" s="122">
        <f t="shared" si="0"/>
        <v>761.10000000000014</v>
      </c>
      <c r="I27" s="122">
        <f t="shared" si="0"/>
        <v>919.60000000000014</v>
      </c>
      <c r="J27" s="122">
        <f t="shared" si="0"/>
        <v>1047.8390234767246</v>
      </c>
      <c r="K27" s="122">
        <f t="shared" si="0"/>
        <v>1151.811795705551</v>
      </c>
      <c r="L27" s="122">
        <f t="shared" si="0"/>
        <v>1340.5591156881048</v>
      </c>
      <c r="M27" s="122">
        <f t="shared" si="0"/>
        <v>1534.0421817933843</v>
      </c>
      <c r="O27" s="156"/>
    </row>
    <row r="28" spans="3:15" ht="16.350000000000001" customHeight="1" x14ac:dyDescent="0.25">
      <c r="C28" s="117" t="s">
        <v>19</v>
      </c>
      <c r="D28" s="123">
        <v>0.35699999999999998</v>
      </c>
      <c r="E28" s="123">
        <v>0.38200000000000001</v>
      </c>
      <c r="F28" s="123">
        <f>+ROUND(F27/F23,3)</f>
        <v>0.40600000000000003</v>
      </c>
      <c r="G28" s="123">
        <v>0.379</v>
      </c>
      <c r="H28" s="123">
        <v>0.4</v>
      </c>
      <c r="I28" s="123">
        <v>0.43</v>
      </c>
      <c r="J28" s="123">
        <v>0.41799999999999998</v>
      </c>
      <c r="K28" s="123">
        <v>0.40699999999999997</v>
      </c>
      <c r="L28" s="123">
        <v>0.434</v>
      </c>
      <c r="M28" s="123">
        <v>0.45</v>
      </c>
    </row>
    <row r="29" spans="3:15" ht="16.350000000000001" customHeight="1" x14ac:dyDescent="0.25">
      <c r="C29" s="117" t="s">
        <v>20</v>
      </c>
      <c r="D29" s="124">
        <f t="shared" ref="D29:L29" si="1">D12-D35</f>
        <v>-111.5</v>
      </c>
      <c r="E29" s="124">
        <f t="shared" si="1"/>
        <v>-136.39999999999998</v>
      </c>
      <c r="F29" s="124">
        <v>-145.5</v>
      </c>
      <c r="G29" s="124">
        <f t="shared" si="1"/>
        <v>-180.10000000000002</v>
      </c>
      <c r="H29" s="124">
        <f t="shared" si="1"/>
        <v>-235.50000000000003</v>
      </c>
      <c r="I29" s="124">
        <f t="shared" si="1"/>
        <v>-274.2</v>
      </c>
      <c r="J29" s="124">
        <f t="shared" si="1"/>
        <v>-405.22552898974834</v>
      </c>
      <c r="K29" s="124">
        <f t="shared" si="1"/>
        <v>-487.88017888183936</v>
      </c>
      <c r="L29" s="124">
        <f t="shared" si="1"/>
        <v>-532.50449702337096</v>
      </c>
      <c r="M29" s="124">
        <f>M12-M35</f>
        <v>-593.24929999599419</v>
      </c>
      <c r="O29" s="126"/>
    </row>
    <row r="30" spans="3:15" ht="16.350000000000001" customHeight="1" thickBot="1" x14ac:dyDescent="0.3">
      <c r="C30" s="125" t="s">
        <v>8</v>
      </c>
      <c r="D30" s="126">
        <f t="shared" ref="D30:L30" si="2">D13-D34</f>
        <v>-36</v>
      </c>
      <c r="E30" s="126">
        <f t="shared" si="2"/>
        <v>-39.799999999999997</v>
      </c>
      <c r="F30" s="126">
        <v>-49.8</v>
      </c>
      <c r="G30" s="126">
        <f t="shared" si="2"/>
        <v>-60.3</v>
      </c>
      <c r="H30" s="126">
        <f t="shared" si="2"/>
        <v>-76.8</v>
      </c>
      <c r="I30" s="126">
        <f t="shared" si="2"/>
        <v>-95.7</v>
      </c>
      <c r="J30" s="126">
        <f t="shared" si="2"/>
        <v>-70.23369694543446</v>
      </c>
      <c r="K30" s="126">
        <f t="shared" si="2"/>
        <v>-87.101531278662662</v>
      </c>
      <c r="L30" s="126">
        <f t="shared" si="2"/>
        <v>-114.15853933736442</v>
      </c>
      <c r="M30" s="126">
        <f>M13-M34</f>
        <v>-121.80719842261499</v>
      </c>
      <c r="O30" s="126"/>
    </row>
    <row r="31" spans="3:15" ht="16.350000000000001" customHeight="1" x14ac:dyDescent="0.25">
      <c r="C31" s="246" t="s">
        <v>257</v>
      </c>
      <c r="D31" s="247">
        <f>+D27+SUM(D29:D30)</f>
        <v>213.29599999999994</v>
      </c>
      <c r="E31" s="247">
        <f t="shared" ref="E31:M31" si="3">+E27+SUM(E29:E30)</f>
        <v>276.29999999999995</v>
      </c>
      <c r="F31" s="247">
        <f t="shared" ref="F31" si="4">+F27+SUM(F29:F30)</f>
        <v>362.2000000000001</v>
      </c>
      <c r="G31" s="247">
        <f t="shared" si="3"/>
        <v>370.2</v>
      </c>
      <c r="H31" s="247">
        <f t="shared" si="3"/>
        <v>448.80000000000013</v>
      </c>
      <c r="I31" s="247">
        <f t="shared" si="3"/>
        <v>549.70000000000016</v>
      </c>
      <c r="J31" s="247">
        <f t="shared" si="3"/>
        <v>572.37979754154185</v>
      </c>
      <c r="K31" s="247">
        <f t="shared" si="3"/>
        <v>576.83008554504909</v>
      </c>
      <c r="L31" s="247">
        <f t="shared" si="3"/>
        <v>693.89607932736942</v>
      </c>
      <c r="M31" s="247">
        <f t="shared" si="3"/>
        <v>818.98568337477514</v>
      </c>
      <c r="O31" s="156"/>
    </row>
    <row r="32" spans="3:15" ht="16.350000000000001" customHeight="1" x14ac:dyDescent="0.25">
      <c r="C32" s="117" t="s">
        <v>354</v>
      </c>
      <c r="D32" s="123">
        <f>+ROUND(D31/D$23,3)</f>
        <v>0.21099999999999999</v>
      </c>
      <c r="E32" s="123">
        <f t="shared" ref="E32:M32" si="5">+ROUND(E31/E$23,3)</f>
        <v>0.23300000000000001</v>
      </c>
      <c r="F32" s="123">
        <f t="shared" si="5"/>
        <v>0.26400000000000001</v>
      </c>
      <c r="G32" s="123">
        <f t="shared" si="5"/>
        <v>0.23</v>
      </c>
      <c r="H32" s="123">
        <f t="shared" si="5"/>
        <v>0.23599999999999999</v>
      </c>
      <c r="I32" s="123">
        <f t="shared" si="5"/>
        <v>0.25700000000000001</v>
      </c>
      <c r="J32" s="123">
        <f t="shared" si="5"/>
        <v>0.22800000000000001</v>
      </c>
      <c r="K32" s="123">
        <f t="shared" si="5"/>
        <v>0.20399999999999999</v>
      </c>
      <c r="L32" s="123">
        <f t="shared" si="5"/>
        <v>0.22500000000000001</v>
      </c>
      <c r="M32" s="123">
        <f t="shared" si="5"/>
        <v>0.24</v>
      </c>
    </row>
    <row r="33" spans="3:17" ht="16.350000000000001" customHeight="1" x14ac:dyDescent="0.25">
      <c r="C33" s="76" t="s">
        <v>356</v>
      </c>
      <c r="D33" s="124">
        <v>-21.14</v>
      </c>
      <c r="E33" s="124">
        <v>-28.7</v>
      </c>
      <c r="F33" s="124">
        <f>-34.8-22.3</f>
        <v>-57.099999999999994</v>
      </c>
      <c r="G33" s="124">
        <v>-27.1</v>
      </c>
      <c r="H33" s="124">
        <v>-58.2</v>
      </c>
      <c r="I33" s="124">
        <v>-66.400000000000006</v>
      </c>
      <c r="J33" s="124">
        <v>-24.61</v>
      </c>
      <c r="K33" s="124">
        <v>-35.49</v>
      </c>
      <c r="L33" s="124">
        <v>-42.46</v>
      </c>
      <c r="M33" s="124">
        <v>-32.15</v>
      </c>
      <c r="O33" s="126"/>
    </row>
    <row r="34" spans="3:17" ht="16.350000000000001" customHeight="1" x14ac:dyDescent="0.25">
      <c r="C34" s="76" t="s">
        <v>382</v>
      </c>
      <c r="D34" s="118">
        <v>-0.01</v>
      </c>
      <c r="E34" s="118">
        <v>0</v>
      </c>
      <c r="F34" s="118">
        <v>0</v>
      </c>
      <c r="G34" s="118">
        <v>0</v>
      </c>
      <c r="H34" s="118">
        <v>0</v>
      </c>
      <c r="I34" s="118">
        <v>0</v>
      </c>
      <c r="J34" s="118">
        <v>0</v>
      </c>
      <c r="K34" s="118">
        <v>0</v>
      </c>
      <c r="L34" s="118">
        <v>0</v>
      </c>
      <c r="M34" s="118">
        <v>-4.01</v>
      </c>
      <c r="O34" s="126"/>
    </row>
    <row r="35" spans="3:17" ht="16.350000000000001" customHeight="1" thickBot="1" x14ac:dyDescent="0.3">
      <c r="C35" s="117" t="s">
        <v>383</v>
      </c>
      <c r="D35" s="253">
        <v>-143.69</v>
      </c>
      <c r="E35" s="253">
        <v>-149.5</v>
      </c>
      <c r="F35" s="253">
        <v>-153</v>
      </c>
      <c r="G35" s="253">
        <v>-153.19999999999999</v>
      </c>
      <c r="H35" s="253">
        <v>-153.1</v>
      </c>
      <c r="I35" s="253">
        <v>-159</v>
      </c>
      <c r="J35" s="253">
        <v>-416.9</v>
      </c>
      <c r="K35" s="253">
        <v>-407.49</v>
      </c>
      <c r="L35" s="253">
        <v>-438.4</v>
      </c>
      <c r="M35" s="253">
        <v>-475.4</v>
      </c>
      <c r="O35" s="126"/>
    </row>
    <row r="36" spans="3:17" ht="16.350000000000001" customHeight="1" x14ac:dyDescent="0.25">
      <c r="C36" s="127" t="s">
        <v>57</v>
      </c>
      <c r="D36" s="128">
        <f>+ROUND(D31+SUM(D33:D35),3)</f>
        <v>48.456000000000003</v>
      </c>
      <c r="E36" s="128">
        <f t="shared" ref="E36:M36" si="6">+ROUND(E31+SUM(E33:E35),3)</f>
        <v>98.1</v>
      </c>
      <c r="F36" s="128">
        <f t="shared" si="6"/>
        <v>152.1</v>
      </c>
      <c r="G36" s="128">
        <f t="shared" si="6"/>
        <v>189.9</v>
      </c>
      <c r="H36" s="128">
        <f t="shared" si="6"/>
        <v>237.5</v>
      </c>
      <c r="I36" s="128">
        <f t="shared" si="6"/>
        <v>324.3</v>
      </c>
      <c r="J36" s="128">
        <f t="shared" si="6"/>
        <v>130.87</v>
      </c>
      <c r="K36" s="128">
        <f t="shared" si="6"/>
        <v>133.85</v>
      </c>
      <c r="L36" s="128">
        <f t="shared" si="6"/>
        <v>213.036</v>
      </c>
      <c r="M36" s="128">
        <f t="shared" si="6"/>
        <v>307.42599999999999</v>
      </c>
      <c r="Q36" s="132"/>
    </row>
    <row r="37" spans="3:17" ht="16.350000000000001" customHeight="1" x14ac:dyDescent="0.25">
      <c r="C37" s="125"/>
      <c r="D37" s="250"/>
      <c r="E37" s="250"/>
      <c r="F37" s="250"/>
      <c r="G37" s="250"/>
      <c r="H37" s="250"/>
      <c r="I37" s="250"/>
      <c r="J37" s="250"/>
      <c r="K37" s="250"/>
      <c r="L37" s="250"/>
      <c r="M37" s="250"/>
    </row>
    <row r="38" spans="3:17" ht="16.350000000000001" customHeight="1" x14ac:dyDescent="0.25">
      <c r="C38" s="112" t="s">
        <v>145</v>
      </c>
    </row>
    <row r="39" spans="3:17" ht="16.350000000000001" customHeight="1" x14ac:dyDescent="0.25"/>
    <row r="40" spans="3:17" ht="16.350000000000001" customHeight="1" thickBot="1" x14ac:dyDescent="0.3">
      <c r="C40" s="251" t="s">
        <v>16</v>
      </c>
      <c r="D40" s="252">
        <v>2015</v>
      </c>
      <c r="E40" s="252">
        <v>2016</v>
      </c>
      <c r="F40" s="252">
        <v>2017</v>
      </c>
      <c r="G40" s="252">
        <v>2018</v>
      </c>
      <c r="H40" s="252">
        <v>2019</v>
      </c>
      <c r="I40" s="252">
        <v>2020</v>
      </c>
      <c r="J40" s="114">
        <v>2021</v>
      </c>
      <c r="K40" s="252">
        <v>2022</v>
      </c>
      <c r="L40" s="252">
        <v>2023</v>
      </c>
      <c r="M40" s="252">
        <v>2024</v>
      </c>
    </row>
    <row r="41" spans="3:17" ht="16.350000000000001" customHeight="1" thickTop="1" x14ac:dyDescent="0.25">
      <c r="C41" s="115" t="s">
        <v>23</v>
      </c>
      <c r="D41" s="116">
        <v>863.76199999999994</v>
      </c>
      <c r="E41" s="116">
        <v>997.42100000000005</v>
      </c>
      <c r="F41" s="116">
        <v>1158</v>
      </c>
      <c r="G41" s="116">
        <v>1329.5360000000001</v>
      </c>
      <c r="H41" s="116">
        <v>1548.9359999999999</v>
      </c>
      <c r="I41" s="116">
        <v>1740.5809999999999</v>
      </c>
      <c r="J41" s="116">
        <v>2043.673</v>
      </c>
      <c r="K41" s="116">
        <v>2358.1579999999999</v>
      </c>
      <c r="L41" s="116">
        <v>2635.2939999999999</v>
      </c>
      <c r="M41" s="116">
        <v>2947.8090000000002</v>
      </c>
    </row>
    <row r="42" spans="3:17" ht="16.350000000000001" customHeight="1" x14ac:dyDescent="0.25">
      <c r="C42" s="117" t="s">
        <v>24</v>
      </c>
      <c r="D42" s="118">
        <v>148.05799999999999</v>
      </c>
      <c r="E42" s="118">
        <v>187.06899999999999</v>
      </c>
      <c r="F42" s="118">
        <f>234.5-22.4</f>
        <v>212.1</v>
      </c>
      <c r="G42" s="118">
        <v>266.82299999999998</v>
      </c>
      <c r="H42" s="118">
        <v>329.09800000000001</v>
      </c>
      <c r="I42" s="118">
        <v>338.13799999999998</v>
      </c>
      <c r="J42" s="118">
        <v>373.49200000000002</v>
      </c>
      <c r="K42" s="118">
        <v>385.95400000000001</v>
      </c>
      <c r="L42" s="118">
        <v>362.27300000000002</v>
      </c>
      <c r="M42" s="118">
        <v>367.36799999999999</v>
      </c>
    </row>
    <row r="43" spans="3:17" ht="16.350000000000001" customHeight="1" thickBot="1" x14ac:dyDescent="0.3">
      <c r="C43" s="119" t="s">
        <v>7</v>
      </c>
      <c r="D43" s="120">
        <v>0</v>
      </c>
      <c r="E43" s="120">
        <v>0</v>
      </c>
      <c r="F43" s="120">
        <v>2.1829999999999998</v>
      </c>
      <c r="G43" s="120">
        <v>16.167000000000002</v>
      </c>
      <c r="H43" s="120">
        <v>22.696000000000002</v>
      </c>
      <c r="I43" s="120">
        <v>60.183999999999997</v>
      </c>
      <c r="J43" s="120">
        <v>91.682000000000002</v>
      </c>
      <c r="K43" s="120">
        <v>82.91</v>
      </c>
      <c r="L43" s="120">
        <v>92.403999999999996</v>
      </c>
      <c r="M43" s="120">
        <v>92.840999999999994</v>
      </c>
    </row>
    <row r="44" spans="3:17" ht="16.350000000000001" customHeight="1" x14ac:dyDescent="0.25">
      <c r="C44" s="129" t="s">
        <v>5</v>
      </c>
      <c r="D44" s="130">
        <v>1011.8</v>
      </c>
      <c r="E44" s="130">
        <v>1184.5</v>
      </c>
      <c r="F44" s="130">
        <f>SUM(F41:F43)</f>
        <v>1372.2829999999999</v>
      </c>
      <c r="G44" s="130">
        <v>1612.5</v>
      </c>
      <c r="H44" s="130">
        <v>1900.7</v>
      </c>
      <c r="I44" s="130">
        <v>2138.9</v>
      </c>
      <c r="J44" s="122">
        <v>2508.8000000000002</v>
      </c>
      <c r="K44" s="130">
        <v>2827</v>
      </c>
      <c r="L44" s="130">
        <v>3090</v>
      </c>
      <c r="M44" s="130">
        <v>3408</v>
      </c>
    </row>
    <row r="45" spans="3:17" x14ac:dyDescent="0.25">
      <c r="D45" s="249"/>
      <c r="E45" s="249"/>
      <c r="F45" s="249"/>
      <c r="G45" s="249"/>
      <c r="H45" s="249"/>
      <c r="I45" s="249"/>
      <c r="J45" s="249"/>
      <c r="K45" s="249"/>
      <c r="L45" s="249"/>
      <c r="M45" s="249"/>
    </row>
    <row r="46" spans="3:17" x14ac:dyDescent="0.25">
      <c r="C46" s="69" t="s">
        <v>94</v>
      </c>
      <c r="D46" s="135"/>
      <c r="E46" s="135"/>
      <c r="F46" s="135"/>
      <c r="G46" s="135"/>
      <c r="H46" s="135"/>
      <c r="I46" s="135"/>
      <c r="J46" s="135"/>
      <c r="K46" s="135"/>
      <c r="L46" s="135"/>
      <c r="M46" s="135"/>
    </row>
    <row r="47" spans="3:17" s="244" customFormat="1" ht="45" customHeight="1" x14ac:dyDescent="0.25">
      <c r="C47" s="276" t="s">
        <v>379</v>
      </c>
      <c r="D47" s="276"/>
      <c r="E47" s="276"/>
      <c r="F47" s="276"/>
      <c r="G47" s="276"/>
      <c r="H47" s="276"/>
      <c r="I47" s="276"/>
      <c r="J47" s="276"/>
      <c r="K47" s="276"/>
      <c r="L47" s="276"/>
      <c r="M47" s="276"/>
      <c r="N47" s="245"/>
      <c r="O47" s="243"/>
      <c r="P47" s="243"/>
      <c r="Q47" s="243"/>
    </row>
    <row r="48" spans="3:17" x14ac:dyDescent="0.25">
      <c r="C48" s="201" t="s">
        <v>434</v>
      </c>
    </row>
    <row r="49" spans="3:13" x14ac:dyDescent="0.25">
      <c r="C49" s="201" t="s">
        <v>404</v>
      </c>
      <c r="D49" s="135"/>
      <c r="E49" s="135"/>
      <c r="F49" s="135"/>
      <c r="G49" s="135"/>
      <c r="H49" s="135"/>
      <c r="I49" s="135"/>
      <c r="J49" s="135"/>
      <c r="K49" s="135"/>
      <c r="L49" s="135"/>
      <c r="M49" s="135"/>
    </row>
    <row r="50" spans="3:13" ht="24.95" customHeight="1" x14ac:dyDescent="0.25">
      <c r="C50" s="277" t="s">
        <v>408</v>
      </c>
      <c r="D50" s="277"/>
      <c r="E50" s="277"/>
      <c r="F50" s="277"/>
      <c r="G50" s="277"/>
      <c r="H50" s="277"/>
      <c r="I50" s="277"/>
      <c r="J50" s="277"/>
      <c r="K50" s="277"/>
      <c r="L50" s="277"/>
      <c r="M50" s="277"/>
    </row>
  </sheetData>
  <mergeCells count="2">
    <mergeCell ref="C47:M47"/>
    <mergeCell ref="C50:M50"/>
  </mergeCells>
  <pageMargins left="0.7" right="0.7" top="0.75" bottom="0.75" header="0.3" footer="0.3"/>
  <pageSetup paperSize="9" scale="84" fitToHeight="0" orientation="landscape" r:id="rId1"/>
  <rowBreaks count="1" manualBreakCount="1">
    <brk id="37" min="1"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756F7-A22D-4D34-A481-808F49059B18}">
  <sheetPr>
    <tabColor rgb="FFFED2D9"/>
    <pageSetUpPr fitToPage="1"/>
  </sheetPr>
  <dimension ref="C1:R102"/>
  <sheetViews>
    <sheetView showGridLines="0" view="pageBreakPreview" zoomScaleNormal="100" zoomScaleSheetLayoutView="100" workbookViewId="0">
      <selection activeCell="D3" sqref="D3"/>
    </sheetView>
  </sheetViews>
  <sheetFormatPr defaultColWidth="9.140625" defaultRowHeight="15" x14ac:dyDescent="0.25"/>
  <cols>
    <col min="1" max="1" width="1.140625" customWidth="1"/>
    <col min="2" max="2" width="1.28515625" customWidth="1"/>
    <col min="3" max="3" width="40.7109375" customWidth="1"/>
    <col min="4" max="13" width="12.7109375" customWidth="1"/>
    <col min="14" max="14" width="1.42578125" customWidth="1"/>
  </cols>
  <sheetData>
    <row r="1" spans="3:14" ht="4.5" customHeight="1" x14ac:dyDescent="0.25"/>
    <row r="2" spans="3:14" s="3" customFormat="1" ht="15.75" x14ac:dyDescent="0.25">
      <c r="C2" s="112" t="s">
        <v>143</v>
      </c>
    </row>
    <row r="3" spans="3:14" ht="17.25" x14ac:dyDescent="0.25">
      <c r="C3" s="157"/>
    </row>
    <row r="4" spans="3:14" x14ac:dyDescent="0.25">
      <c r="C4" s="254" t="s">
        <v>377</v>
      </c>
      <c r="D4" s="215" t="s">
        <v>303</v>
      </c>
      <c r="E4" s="215" t="s">
        <v>303</v>
      </c>
      <c r="F4" s="215" t="s">
        <v>303</v>
      </c>
      <c r="G4" s="215" t="s">
        <v>303</v>
      </c>
      <c r="H4" s="215" t="s">
        <v>303</v>
      </c>
      <c r="I4" s="215" t="s">
        <v>303</v>
      </c>
      <c r="J4" s="215" t="s">
        <v>304</v>
      </c>
      <c r="K4" s="215" t="s">
        <v>304</v>
      </c>
      <c r="L4" s="215" t="s">
        <v>304</v>
      </c>
      <c r="M4" s="215" t="s">
        <v>304</v>
      </c>
    </row>
    <row r="5" spans="3:14" ht="5.0999999999999996" customHeight="1" x14ac:dyDescent="0.25">
      <c r="C5" s="220"/>
      <c r="D5" s="215"/>
      <c r="E5" s="215"/>
      <c r="F5" s="215"/>
      <c r="G5" s="215"/>
      <c r="H5" s="215"/>
      <c r="I5" s="215"/>
      <c r="J5" s="215"/>
      <c r="K5" s="215"/>
      <c r="L5" s="215"/>
      <c r="M5" s="215"/>
    </row>
    <row r="6" spans="3:14" s="4" customFormat="1" ht="13.5" thickBot="1" x14ac:dyDescent="0.25">
      <c r="C6" s="113" t="s">
        <v>30</v>
      </c>
      <c r="D6" s="114">
        <v>2015</v>
      </c>
      <c r="E6" s="114">
        <v>2016</v>
      </c>
      <c r="F6" s="114">
        <v>2017</v>
      </c>
      <c r="G6" s="114">
        <v>2018</v>
      </c>
      <c r="H6" s="114">
        <v>2019</v>
      </c>
      <c r="I6" s="114">
        <v>2020</v>
      </c>
      <c r="J6" s="114">
        <v>2021</v>
      </c>
      <c r="K6" s="114">
        <v>2022</v>
      </c>
      <c r="L6" s="114">
        <v>2023</v>
      </c>
      <c r="M6" s="114">
        <v>2024</v>
      </c>
      <c r="N6" s="158"/>
    </row>
    <row r="7" spans="3:14" ht="15.75" thickTop="1" x14ac:dyDescent="0.25">
      <c r="C7" s="159" t="s">
        <v>2</v>
      </c>
      <c r="D7" s="115"/>
      <c r="E7" s="115"/>
      <c r="F7" s="115"/>
      <c r="G7" s="115"/>
      <c r="H7" s="115"/>
      <c r="I7" s="115"/>
      <c r="J7" s="115"/>
      <c r="K7" s="115"/>
      <c r="L7" s="115"/>
      <c r="M7" s="115"/>
    </row>
    <row r="8" spans="3:14" x14ac:dyDescent="0.25">
      <c r="C8" s="121" t="s">
        <v>31</v>
      </c>
      <c r="D8" s="125"/>
      <c r="E8" s="125"/>
      <c r="F8" s="125"/>
      <c r="G8" s="125"/>
      <c r="H8" s="125"/>
      <c r="I8" s="125"/>
      <c r="J8" s="125"/>
      <c r="K8" s="125"/>
      <c r="L8" s="125"/>
      <c r="M8" s="125"/>
    </row>
    <row r="9" spans="3:14" x14ac:dyDescent="0.25">
      <c r="C9" s="117" t="s">
        <v>32</v>
      </c>
      <c r="D9" s="118">
        <v>408358</v>
      </c>
      <c r="E9" s="118">
        <v>501496</v>
      </c>
      <c r="F9" s="118">
        <v>608223</v>
      </c>
      <c r="G9" s="118">
        <v>720960</v>
      </c>
      <c r="H9" s="118">
        <v>872846</v>
      </c>
      <c r="I9" s="118">
        <v>1005923</v>
      </c>
      <c r="J9" s="118">
        <v>1169952</v>
      </c>
      <c r="K9" s="118">
        <v>1316626.2128766612</v>
      </c>
      <c r="L9" s="160">
        <v>1450741.2375001856</v>
      </c>
      <c r="M9" s="160">
        <v>1574056.2388439667</v>
      </c>
    </row>
    <row r="10" spans="3:14" x14ac:dyDescent="0.25">
      <c r="C10" s="117" t="s">
        <v>33</v>
      </c>
      <c r="D10" s="118">
        <v>0</v>
      </c>
      <c r="E10" s="118">
        <v>0</v>
      </c>
      <c r="F10" s="118">
        <v>0</v>
      </c>
      <c r="G10" s="118">
        <v>0</v>
      </c>
      <c r="H10" s="118">
        <v>132899</v>
      </c>
      <c r="I10" s="118">
        <v>129112</v>
      </c>
      <c r="J10" s="118">
        <v>146864</v>
      </c>
      <c r="K10" s="118">
        <v>157254.82664946382</v>
      </c>
      <c r="L10" s="160">
        <v>159342.05857261622</v>
      </c>
      <c r="M10" s="160">
        <v>190600.0531517835</v>
      </c>
    </row>
    <row r="11" spans="3:14" x14ac:dyDescent="0.25">
      <c r="C11" s="117" t="s">
        <v>3</v>
      </c>
      <c r="D11" s="118">
        <v>861109</v>
      </c>
      <c r="E11" s="118">
        <v>872567</v>
      </c>
      <c r="F11" s="118">
        <v>869598</v>
      </c>
      <c r="G11" s="118">
        <v>868557</v>
      </c>
      <c r="H11" s="118">
        <v>884261</v>
      </c>
      <c r="I11" s="118">
        <v>866819</v>
      </c>
      <c r="J11" s="118">
        <v>7870528</v>
      </c>
      <c r="K11" s="118">
        <v>7694962.5370687628</v>
      </c>
      <c r="L11" s="160">
        <v>7651016.1873086523</v>
      </c>
      <c r="M11" s="160">
        <v>7570433.9976707958</v>
      </c>
    </row>
    <row r="12" spans="3:14" x14ac:dyDescent="0.25">
      <c r="C12" s="117" t="s">
        <v>34</v>
      </c>
      <c r="D12" s="118">
        <v>1162071</v>
      </c>
      <c r="E12" s="118">
        <v>1138209</v>
      </c>
      <c r="F12" s="118">
        <v>1077129</v>
      </c>
      <c r="G12" s="118">
        <v>1034280</v>
      </c>
      <c r="H12" s="118">
        <v>1016865</v>
      </c>
      <c r="I12" s="118">
        <v>990060</v>
      </c>
      <c r="J12" s="118">
        <v>5295929</v>
      </c>
      <c r="K12" s="118">
        <v>4914527.9111012565</v>
      </c>
      <c r="L12" s="160">
        <v>4574761.9480668325</v>
      </c>
      <c r="M12" s="160">
        <v>4201469.9330549771</v>
      </c>
    </row>
    <row r="13" spans="3:14" x14ac:dyDescent="0.25">
      <c r="C13" s="117" t="s">
        <v>35</v>
      </c>
      <c r="D13" s="118">
        <v>124899</v>
      </c>
      <c r="E13" s="118">
        <v>126032</v>
      </c>
      <c r="F13" s="118">
        <v>146230</v>
      </c>
      <c r="G13" s="118">
        <v>167573</v>
      </c>
      <c r="H13" s="118">
        <v>239176</v>
      </c>
      <c r="I13" s="118">
        <v>265154</v>
      </c>
      <c r="J13" s="118">
        <v>1314603</v>
      </c>
      <c r="K13" s="118">
        <v>1355849.354274994</v>
      </c>
      <c r="L13" s="160">
        <v>1378150.6553933616</v>
      </c>
      <c r="M13" s="160">
        <v>1359758.0898891843</v>
      </c>
    </row>
    <row r="14" spans="3:14" x14ac:dyDescent="0.25">
      <c r="C14" s="117" t="s">
        <v>36</v>
      </c>
      <c r="D14" s="118">
        <v>5779</v>
      </c>
      <c r="E14" s="118">
        <v>5715</v>
      </c>
      <c r="F14" s="118">
        <v>24420</v>
      </c>
      <c r="G14" s="118">
        <v>28867</v>
      </c>
      <c r="H14" s="118">
        <v>30827</v>
      </c>
      <c r="I14" s="118">
        <v>24016</v>
      </c>
      <c r="J14" s="118">
        <v>27860</v>
      </c>
      <c r="K14" s="118">
        <v>28778.451316952302</v>
      </c>
      <c r="L14" s="160">
        <v>103239.780901732</v>
      </c>
      <c r="M14" s="160">
        <v>136920.99291735102</v>
      </c>
    </row>
    <row r="15" spans="3:14" x14ac:dyDescent="0.25">
      <c r="C15" s="117" t="s">
        <v>59</v>
      </c>
      <c r="D15" s="118">
        <v>0</v>
      </c>
      <c r="E15" s="118">
        <v>0</v>
      </c>
      <c r="F15" s="118">
        <v>6062</v>
      </c>
      <c r="G15" s="118">
        <v>17603</v>
      </c>
      <c r="H15" s="118">
        <v>23410</v>
      </c>
      <c r="I15" s="118">
        <v>0</v>
      </c>
      <c r="J15" s="118">
        <v>0</v>
      </c>
      <c r="K15" s="118">
        <v>1363</v>
      </c>
      <c r="L15" s="160">
        <v>1716.5889999999999</v>
      </c>
      <c r="M15" s="160">
        <v>0</v>
      </c>
    </row>
    <row r="16" spans="3:14" ht="15.75" thickBot="1" x14ac:dyDescent="0.3">
      <c r="C16" s="119" t="s">
        <v>325</v>
      </c>
      <c r="D16" s="120">
        <v>252268</v>
      </c>
      <c r="E16" s="120">
        <v>256844</v>
      </c>
      <c r="F16" s="120">
        <v>1309739</v>
      </c>
      <c r="G16" s="120">
        <v>307341</v>
      </c>
      <c r="H16" s="120">
        <v>310179</v>
      </c>
      <c r="I16" s="120">
        <v>316663.12995739828</v>
      </c>
      <c r="J16" s="120">
        <v>107122.47494663656</v>
      </c>
      <c r="K16" s="120">
        <v>104542.18667945966</v>
      </c>
      <c r="L16" s="161">
        <v>176419.56557251042</v>
      </c>
      <c r="M16" s="161">
        <v>138953.11470424713</v>
      </c>
    </row>
    <row r="17" spans="3:13" x14ac:dyDescent="0.25">
      <c r="C17" s="121" t="s">
        <v>326</v>
      </c>
      <c r="D17" s="122">
        <v>2814484</v>
      </c>
      <c r="E17" s="122">
        <v>2900863</v>
      </c>
      <c r="F17" s="122">
        <v>4041401</v>
      </c>
      <c r="G17" s="122">
        <v>3145181</v>
      </c>
      <c r="H17" s="122">
        <v>3510463</v>
      </c>
      <c r="I17" s="122">
        <v>3597747.1299573984</v>
      </c>
      <c r="J17" s="122">
        <v>15932857.874946637</v>
      </c>
      <c r="K17" s="122">
        <v>15573903.479967549</v>
      </c>
      <c r="L17" s="162">
        <v>15495388.022315891</v>
      </c>
      <c r="M17" s="162">
        <v>15172192.420232277</v>
      </c>
    </row>
    <row r="18" spans="3:13" x14ac:dyDescent="0.25">
      <c r="C18" s="125"/>
      <c r="D18" s="155"/>
      <c r="E18" s="155"/>
      <c r="F18" s="155"/>
      <c r="G18" s="155"/>
      <c r="H18" s="155"/>
      <c r="I18" s="155"/>
      <c r="J18" s="155"/>
      <c r="K18" s="155"/>
      <c r="L18" s="163"/>
      <c r="M18" s="163"/>
    </row>
    <row r="19" spans="3:13" x14ac:dyDescent="0.25">
      <c r="C19" s="121" t="s">
        <v>37</v>
      </c>
      <c r="D19" s="155"/>
      <c r="E19" s="155"/>
      <c r="F19" s="155"/>
      <c r="G19" s="155"/>
      <c r="H19" s="155"/>
      <c r="I19" s="155"/>
      <c r="J19" s="155"/>
      <c r="K19" s="155"/>
      <c r="L19" s="163"/>
      <c r="M19" s="163"/>
    </row>
    <row r="20" spans="3:13" x14ac:dyDescent="0.25">
      <c r="C20" s="117" t="s">
        <v>60</v>
      </c>
      <c r="D20" s="118">
        <v>59868</v>
      </c>
      <c r="E20" s="118">
        <v>62585</v>
      </c>
      <c r="F20" s="118">
        <v>74911</v>
      </c>
      <c r="G20" s="118">
        <v>102488</v>
      </c>
      <c r="H20" s="118">
        <v>126977</v>
      </c>
      <c r="I20" s="118">
        <v>161189.91350409001</v>
      </c>
      <c r="J20" s="118">
        <v>252086</v>
      </c>
      <c r="K20" s="118">
        <v>342731.97118998837</v>
      </c>
      <c r="L20" s="160">
        <v>296442.66326245811</v>
      </c>
      <c r="M20" s="160">
        <v>316233.04957401002</v>
      </c>
    </row>
    <row r="21" spans="3:13" x14ac:dyDescent="0.25">
      <c r="C21" s="117" t="s">
        <v>327</v>
      </c>
      <c r="D21" s="118">
        <v>89682</v>
      </c>
      <c r="E21" s="118">
        <v>98686</v>
      </c>
      <c r="F21" s="118">
        <v>123255</v>
      </c>
      <c r="G21" s="118">
        <v>133620</v>
      </c>
      <c r="H21" s="118">
        <v>154075</v>
      </c>
      <c r="I21" s="118">
        <v>161873.12526539227</v>
      </c>
      <c r="J21" s="118">
        <v>166476.19670589975</v>
      </c>
      <c r="K21" s="118">
        <v>246914.19846754803</v>
      </c>
      <c r="L21" s="160">
        <v>225193.60446749112</v>
      </c>
      <c r="M21" s="160">
        <v>316340.17660323088</v>
      </c>
    </row>
    <row r="22" spans="3:13" x14ac:dyDescent="0.25">
      <c r="C22" s="117" t="s">
        <v>38</v>
      </c>
      <c r="D22" s="118">
        <v>11302</v>
      </c>
      <c r="E22" s="118">
        <v>12961</v>
      </c>
      <c r="F22" s="118">
        <v>13561</v>
      </c>
      <c r="G22" s="118">
        <v>15101</v>
      </c>
      <c r="H22" s="118">
        <v>17872</v>
      </c>
      <c r="I22" s="118">
        <v>16053.463676760901</v>
      </c>
      <c r="J22" s="118">
        <v>15896</v>
      </c>
      <c r="K22" s="118">
        <v>12433.912224519101</v>
      </c>
      <c r="L22" s="160">
        <v>11071.1528494301</v>
      </c>
      <c r="M22" s="160">
        <v>24506.326706539701</v>
      </c>
    </row>
    <row r="23" spans="3:13" x14ac:dyDescent="0.25">
      <c r="C23" s="117" t="s">
        <v>4</v>
      </c>
      <c r="D23" s="118">
        <v>210</v>
      </c>
      <c r="E23" s="118">
        <v>0</v>
      </c>
      <c r="F23" s="118">
        <v>0</v>
      </c>
      <c r="G23" s="118">
        <v>0</v>
      </c>
      <c r="H23" s="118">
        <v>4758</v>
      </c>
      <c r="I23" s="118">
        <v>1588.82</v>
      </c>
      <c r="J23" s="118">
        <v>9651</v>
      </c>
      <c r="K23" s="118">
        <v>6243.9920000000002</v>
      </c>
      <c r="L23" s="160">
        <v>140.47999999999999</v>
      </c>
      <c r="M23" s="160">
        <v>21688.966</v>
      </c>
    </row>
    <row r="24" spans="3:13" x14ac:dyDescent="0.25">
      <c r="C24" s="117" t="s">
        <v>328</v>
      </c>
      <c r="D24" s="118">
        <v>12917</v>
      </c>
      <c r="E24" s="118">
        <v>16308</v>
      </c>
      <c r="F24" s="118">
        <v>31405</v>
      </c>
      <c r="G24" s="118">
        <v>34553</v>
      </c>
      <c r="H24" s="118">
        <v>62948</v>
      </c>
      <c r="I24" s="118">
        <v>68404.5189083234</v>
      </c>
      <c r="J24" s="118">
        <v>47768.432699999998</v>
      </c>
      <c r="K24" s="118">
        <v>68561.729950394365</v>
      </c>
      <c r="L24" s="160">
        <v>68131.311443358689</v>
      </c>
      <c r="M24" s="160">
        <v>93999.732496631026</v>
      </c>
    </row>
    <row r="25" spans="3:13" x14ac:dyDescent="0.25">
      <c r="C25" s="117" t="s">
        <v>39</v>
      </c>
      <c r="D25" s="118">
        <v>17992</v>
      </c>
      <c r="E25" s="118">
        <v>20972</v>
      </c>
      <c r="F25" s="118">
        <v>28286</v>
      </c>
      <c r="G25" s="118">
        <v>10938</v>
      </c>
      <c r="H25" s="118">
        <v>15613</v>
      </c>
      <c r="I25" s="118">
        <v>40027</v>
      </c>
      <c r="J25" s="118">
        <v>35288</v>
      </c>
      <c r="K25" s="118">
        <v>42035.298918603192</v>
      </c>
      <c r="L25" s="160">
        <v>75239.156692193006</v>
      </c>
      <c r="M25" s="160">
        <v>79310.921102635795</v>
      </c>
    </row>
    <row r="26" spans="3:13" ht="15.75" thickBot="1" x14ac:dyDescent="0.3">
      <c r="C26" s="119" t="s">
        <v>40</v>
      </c>
      <c r="D26" s="120">
        <v>6356</v>
      </c>
      <c r="E26" s="120">
        <v>5985</v>
      </c>
      <c r="F26" s="120">
        <v>14245</v>
      </c>
      <c r="G26" s="120">
        <v>8613</v>
      </c>
      <c r="H26" s="120">
        <v>12770</v>
      </c>
      <c r="I26" s="120">
        <v>97940.889199133308</v>
      </c>
      <c r="J26" s="120">
        <v>24360</v>
      </c>
      <c r="K26" s="120">
        <v>43725.789712353901</v>
      </c>
      <c r="L26" s="161">
        <v>21402.568781965503</v>
      </c>
      <c r="M26" s="161">
        <v>30136.4562713575</v>
      </c>
    </row>
    <row r="27" spans="3:13" ht="15.75" thickBot="1" x14ac:dyDescent="0.3">
      <c r="C27" s="164" t="s">
        <v>329</v>
      </c>
      <c r="D27" s="165">
        <v>198327</v>
      </c>
      <c r="E27" s="165">
        <v>217497</v>
      </c>
      <c r="F27" s="165">
        <v>285663</v>
      </c>
      <c r="G27" s="165">
        <v>305313</v>
      </c>
      <c r="H27" s="165">
        <v>395014</v>
      </c>
      <c r="I27" s="165">
        <v>547078.54420509131</v>
      </c>
      <c r="J27" s="165">
        <v>551525.22940589976</v>
      </c>
      <c r="K27" s="165">
        <v>762646.89246340701</v>
      </c>
      <c r="L27" s="166">
        <v>697620.9374968966</v>
      </c>
      <c r="M27" s="166">
        <v>882215.12875440484</v>
      </c>
    </row>
    <row r="28" spans="3:13" x14ac:dyDescent="0.25">
      <c r="C28" s="129" t="s">
        <v>330</v>
      </c>
      <c r="D28" s="130">
        <v>3012811</v>
      </c>
      <c r="E28" s="130">
        <v>3118360</v>
      </c>
      <c r="F28" s="130">
        <v>4327064</v>
      </c>
      <c r="G28" s="130">
        <v>3450494</v>
      </c>
      <c r="H28" s="130">
        <v>3905477</v>
      </c>
      <c r="I28" s="130">
        <v>4144825.4237682014</v>
      </c>
      <c r="J28" s="130">
        <v>16484382.104352536</v>
      </c>
      <c r="K28" s="130">
        <v>16336550.372430958</v>
      </c>
      <c r="L28" s="167">
        <v>16193008.959812788</v>
      </c>
      <c r="M28" s="167">
        <v>16054408.048986712</v>
      </c>
    </row>
    <row r="29" spans="3:13" ht="15.75" thickBot="1" x14ac:dyDescent="0.3">
      <c r="D29" s="156"/>
      <c r="E29" s="156"/>
      <c r="F29" s="156"/>
      <c r="G29" s="156"/>
      <c r="H29" s="156"/>
      <c r="I29" s="156"/>
      <c r="J29" s="156"/>
      <c r="K29" s="156"/>
      <c r="L29" s="156"/>
      <c r="M29" s="156"/>
    </row>
    <row r="30" spans="3:13" ht="15.75" thickTop="1" x14ac:dyDescent="0.25">
      <c r="C30" s="159" t="s">
        <v>41</v>
      </c>
      <c r="D30" s="168"/>
      <c r="E30" s="168"/>
      <c r="F30" s="168"/>
      <c r="G30" s="168"/>
      <c r="H30" s="168"/>
      <c r="I30" s="168"/>
      <c r="J30" s="168"/>
      <c r="K30" s="168"/>
      <c r="L30" s="168"/>
      <c r="M30" s="168"/>
    </row>
    <row r="31" spans="3:13" x14ac:dyDescent="0.25">
      <c r="C31" s="142" t="s">
        <v>42</v>
      </c>
      <c r="D31" s="149"/>
      <c r="E31" s="149"/>
      <c r="F31" s="149"/>
      <c r="G31" s="149"/>
      <c r="H31" s="149"/>
      <c r="I31" s="149"/>
      <c r="J31" s="149"/>
      <c r="K31" s="149"/>
      <c r="L31" s="149"/>
      <c r="M31" s="149"/>
    </row>
    <row r="32" spans="3:13" x14ac:dyDescent="0.25">
      <c r="C32" s="117" t="s">
        <v>43</v>
      </c>
      <c r="D32" s="118">
        <v>56</v>
      </c>
      <c r="E32" s="118">
        <v>56</v>
      </c>
      <c r="F32" s="118">
        <v>56</v>
      </c>
      <c r="G32" s="118">
        <v>56</v>
      </c>
      <c r="H32" s="118">
        <v>56</v>
      </c>
      <c r="I32" s="118">
        <v>56</v>
      </c>
      <c r="J32" s="118">
        <v>359040</v>
      </c>
      <c r="K32" s="118">
        <v>359040</v>
      </c>
      <c r="L32" s="118">
        <v>359040</v>
      </c>
      <c r="M32" s="118">
        <v>359040</v>
      </c>
    </row>
    <row r="33" spans="3:13" x14ac:dyDescent="0.25">
      <c r="C33" s="117" t="s">
        <v>44</v>
      </c>
      <c r="D33" s="118">
        <v>569168</v>
      </c>
      <c r="E33" s="118">
        <v>569168</v>
      </c>
      <c r="F33" s="118">
        <v>569168</v>
      </c>
      <c r="G33" s="118">
        <v>624517</v>
      </c>
      <c r="H33" s="118">
        <v>624686</v>
      </c>
      <c r="I33" s="118">
        <v>624686</v>
      </c>
      <c r="J33" s="118">
        <v>6816933</v>
      </c>
      <c r="K33" s="118">
        <v>6817949</v>
      </c>
      <c r="L33" s="118">
        <v>6819872</v>
      </c>
      <c r="M33" s="118">
        <v>6800974</v>
      </c>
    </row>
    <row r="34" spans="3:13" x14ac:dyDescent="0.25">
      <c r="C34" s="117" t="s">
        <v>45</v>
      </c>
      <c r="D34" s="118">
        <v>0</v>
      </c>
      <c r="E34" s="118">
        <v>0</v>
      </c>
      <c r="F34" s="118">
        <v>0</v>
      </c>
      <c r="G34" s="118">
        <v>0</v>
      </c>
      <c r="H34" s="118">
        <v>0</v>
      </c>
      <c r="I34" s="118">
        <v>40443</v>
      </c>
      <c r="J34" s="118">
        <v>-18177</v>
      </c>
      <c r="K34" s="118">
        <v>-239076</v>
      </c>
      <c r="L34" s="118">
        <v>-286707</v>
      </c>
      <c r="M34" s="118">
        <v>-410950</v>
      </c>
    </row>
    <row r="35" spans="3:13" x14ac:dyDescent="0.25">
      <c r="C35" s="117" t="s">
        <v>46</v>
      </c>
      <c r="D35" s="118">
        <v>0</v>
      </c>
      <c r="E35" s="118">
        <v>0</v>
      </c>
      <c r="F35" s="118">
        <v>0</v>
      </c>
      <c r="G35" s="118">
        <v>0</v>
      </c>
      <c r="H35" s="118">
        <v>0</v>
      </c>
      <c r="I35" s="118">
        <v>-6182</v>
      </c>
      <c r="J35" s="118">
        <v>13846</v>
      </c>
      <c r="K35" s="118">
        <v>7031</v>
      </c>
      <c r="L35" s="118">
        <v>2945</v>
      </c>
      <c r="M35" s="118">
        <v>13430</v>
      </c>
    </row>
    <row r="36" spans="3:13" x14ac:dyDescent="0.25">
      <c r="C36" s="117" t="s">
        <v>73</v>
      </c>
      <c r="D36" s="118">
        <v>48726</v>
      </c>
      <c r="E36" s="118">
        <v>34766</v>
      </c>
      <c r="F36" s="118">
        <v>47926</v>
      </c>
      <c r="G36" s="118">
        <v>43640</v>
      </c>
      <c r="H36" s="118">
        <v>32645</v>
      </c>
      <c r="I36" s="118">
        <v>0</v>
      </c>
      <c r="J36" s="118">
        <v>0</v>
      </c>
      <c r="K36" s="118">
        <v>0</v>
      </c>
      <c r="L36" s="118">
        <v>0</v>
      </c>
      <c r="M36" s="118">
        <v>0</v>
      </c>
    </row>
    <row r="37" spans="3:13" x14ac:dyDescent="0.25">
      <c r="C37" s="117" t="s">
        <v>47</v>
      </c>
      <c r="D37" s="118">
        <v>-924614</v>
      </c>
      <c r="E37" s="118">
        <v>-1089014</v>
      </c>
      <c r="F37" s="118">
        <v>-1169176</v>
      </c>
      <c r="G37" s="118">
        <v>-2714251</v>
      </c>
      <c r="H37" s="118">
        <v>-2821173</v>
      </c>
      <c r="I37" s="118">
        <v>-2915240</v>
      </c>
      <c r="J37" s="118">
        <v>-189180</v>
      </c>
      <c r="K37" s="118">
        <v>-425129</v>
      </c>
      <c r="L37" s="118">
        <v>-704498</v>
      </c>
      <c r="M37" s="118">
        <v>-889863</v>
      </c>
    </row>
    <row r="38" spans="3:13" ht="15.75" thickBot="1" x14ac:dyDescent="0.3">
      <c r="C38" s="119" t="s">
        <v>61</v>
      </c>
      <c r="D38" s="120">
        <v>-1214</v>
      </c>
      <c r="E38" s="120">
        <v>-1846</v>
      </c>
      <c r="F38" s="120">
        <v>-1802</v>
      </c>
      <c r="G38" s="120">
        <v>-2745</v>
      </c>
      <c r="H38" s="120">
        <v>0</v>
      </c>
      <c r="I38" s="120">
        <v>0</v>
      </c>
      <c r="J38" s="120">
        <v>0</v>
      </c>
      <c r="K38" s="120">
        <v>0</v>
      </c>
      <c r="L38" s="120">
        <v>0</v>
      </c>
      <c r="M38" s="120">
        <v>0</v>
      </c>
    </row>
    <row r="39" spans="3:13" x14ac:dyDescent="0.25">
      <c r="C39" s="121" t="s">
        <v>48</v>
      </c>
      <c r="D39" s="122">
        <v>-307878</v>
      </c>
      <c r="E39" s="122">
        <v>-486869</v>
      </c>
      <c r="F39" s="122">
        <v>-553828</v>
      </c>
      <c r="G39" s="122">
        <v>-2048783</v>
      </c>
      <c r="H39" s="122">
        <v>-2163786</v>
      </c>
      <c r="I39" s="122">
        <v>-2256237</v>
      </c>
      <c r="J39" s="122">
        <v>6982462.4000000004</v>
      </c>
      <c r="K39" s="122">
        <v>6519815.4819775317</v>
      </c>
      <c r="L39" s="122">
        <v>6190651.8095634123</v>
      </c>
      <c r="M39" s="122">
        <v>5872630.8522625156</v>
      </c>
    </row>
    <row r="40" spans="3:13" x14ac:dyDescent="0.25">
      <c r="C40" s="169"/>
      <c r="D40" s="170"/>
      <c r="E40" s="170"/>
      <c r="F40" s="170"/>
      <c r="G40" s="170"/>
      <c r="H40" s="170"/>
      <c r="I40" s="170"/>
      <c r="J40" s="170"/>
      <c r="K40" s="170"/>
      <c r="L40" s="170"/>
      <c r="M40" s="170"/>
    </row>
    <row r="41" spans="3:13" x14ac:dyDescent="0.25">
      <c r="C41" s="121" t="s">
        <v>49</v>
      </c>
      <c r="D41" s="155"/>
      <c r="E41" s="155"/>
      <c r="F41" s="155"/>
      <c r="G41" s="155"/>
      <c r="H41" s="155"/>
      <c r="I41" s="155"/>
      <c r="J41" s="155"/>
      <c r="K41" s="155"/>
      <c r="L41" s="155"/>
      <c r="M41" s="155"/>
    </row>
    <row r="42" spans="3:13" x14ac:dyDescent="0.25">
      <c r="C42" s="117" t="s">
        <v>331</v>
      </c>
      <c r="D42" s="118">
        <v>2592859</v>
      </c>
      <c r="E42" s="118">
        <v>2897840</v>
      </c>
      <c r="F42" s="118">
        <v>4112790</v>
      </c>
      <c r="G42" s="118">
        <v>4573202</v>
      </c>
      <c r="H42" s="118">
        <v>4948800</v>
      </c>
      <c r="I42" s="118">
        <v>5080470.2922682595</v>
      </c>
      <c r="J42" s="118">
        <v>7078341.0572480755</v>
      </c>
      <c r="K42" s="118">
        <v>7326900.5873643365</v>
      </c>
      <c r="L42" s="160">
        <v>7414205.3854160635</v>
      </c>
      <c r="M42" s="160">
        <v>7579973.6245725257</v>
      </c>
    </row>
    <row r="43" spans="3:13" x14ac:dyDescent="0.25">
      <c r="C43" s="117" t="s">
        <v>4</v>
      </c>
      <c r="D43" s="118">
        <v>109975</v>
      </c>
      <c r="E43" s="118">
        <v>0</v>
      </c>
      <c r="F43" s="118">
        <v>0</v>
      </c>
      <c r="G43" s="118">
        <v>6398</v>
      </c>
      <c r="H43" s="118">
        <v>17720</v>
      </c>
      <c r="I43" s="118">
        <v>45509.43</v>
      </c>
      <c r="J43" s="118">
        <v>0</v>
      </c>
      <c r="K43" s="118">
        <v>4592.5600000000004</v>
      </c>
      <c r="L43" s="160">
        <v>23697.667000000001</v>
      </c>
      <c r="M43" s="160">
        <v>24876.645</v>
      </c>
    </row>
    <row r="44" spans="3:13" x14ac:dyDescent="0.25">
      <c r="C44" s="117" t="s">
        <v>332</v>
      </c>
      <c r="D44" s="118">
        <v>17102</v>
      </c>
      <c r="E44" s="118">
        <v>14715</v>
      </c>
      <c r="F44" s="118">
        <v>41795</v>
      </c>
      <c r="G44" s="118">
        <v>120310</v>
      </c>
      <c r="H44" s="118">
        <v>114571</v>
      </c>
      <c r="I44" s="118">
        <v>99705.837689138833</v>
      </c>
      <c r="J44" s="118">
        <v>65418.417698560726</v>
      </c>
      <c r="K44" s="118">
        <v>70859.200030249369</v>
      </c>
      <c r="L44" s="160">
        <v>127185.1369960692</v>
      </c>
      <c r="M44" s="160">
        <v>137032.01273781038</v>
      </c>
    </row>
    <row r="45" spans="3:13" x14ac:dyDescent="0.25">
      <c r="C45" s="117" t="s">
        <v>50</v>
      </c>
      <c r="D45" s="118">
        <v>280617</v>
      </c>
      <c r="E45" s="118">
        <v>282579</v>
      </c>
      <c r="F45" s="118">
        <v>262443</v>
      </c>
      <c r="G45" s="118">
        <v>254451</v>
      </c>
      <c r="H45" s="118">
        <v>250295</v>
      </c>
      <c r="I45" s="118">
        <v>219249.90197233701</v>
      </c>
      <c r="J45" s="118">
        <v>1306694</v>
      </c>
      <c r="K45" s="118">
        <v>1249485.8821947998</v>
      </c>
      <c r="L45" s="160">
        <v>1178357.0379025601</v>
      </c>
      <c r="M45" s="160">
        <v>1083250.4234963902</v>
      </c>
    </row>
    <row r="46" spans="3:13" ht="15.75" thickBot="1" x14ac:dyDescent="0.3">
      <c r="C46" s="119" t="s">
        <v>51</v>
      </c>
      <c r="D46" s="120">
        <v>4000</v>
      </c>
      <c r="E46" s="120">
        <v>1558</v>
      </c>
      <c r="F46" s="120">
        <v>2316</v>
      </c>
      <c r="G46" s="120">
        <v>3278</v>
      </c>
      <c r="H46" s="120">
        <v>25141</v>
      </c>
      <c r="I46" s="120">
        <v>53891.716</v>
      </c>
      <c r="J46" s="120">
        <v>22437</v>
      </c>
      <c r="K46" s="120">
        <v>16814.912</v>
      </c>
      <c r="L46" s="161">
        <v>34780.364000000001</v>
      </c>
      <c r="M46" s="161">
        <v>42099.6102348684</v>
      </c>
    </row>
    <row r="47" spans="3:13" x14ac:dyDescent="0.25">
      <c r="C47" s="121" t="s">
        <v>333</v>
      </c>
      <c r="D47" s="122">
        <v>3004553</v>
      </c>
      <c r="E47" s="122">
        <v>3196692</v>
      </c>
      <c r="F47" s="122">
        <v>4419344</v>
      </c>
      <c r="G47" s="122">
        <v>4957640</v>
      </c>
      <c r="H47" s="122">
        <v>5356527</v>
      </c>
      <c r="I47" s="122">
        <v>5498827.1299573984</v>
      </c>
      <c r="J47" s="122">
        <v>8472890.4749466367</v>
      </c>
      <c r="K47" s="122">
        <v>8668653.1415893864</v>
      </c>
      <c r="L47" s="162">
        <v>8778225.5913146939</v>
      </c>
      <c r="M47" s="162">
        <v>8867232.8160415944</v>
      </c>
    </row>
    <row r="48" spans="3:13" x14ac:dyDescent="0.25">
      <c r="C48" s="125"/>
      <c r="D48" s="155"/>
      <c r="E48" s="155"/>
      <c r="F48" s="155"/>
      <c r="G48" s="155"/>
      <c r="H48" s="155"/>
      <c r="I48" s="155"/>
      <c r="J48" s="155"/>
      <c r="K48" s="155"/>
      <c r="L48" s="163"/>
      <c r="M48" s="163"/>
    </row>
    <row r="49" spans="3:13" x14ac:dyDescent="0.25">
      <c r="C49" s="121" t="s">
        <v>52</v>
      </c>
      <c r="D49" s="155"/>
      <c r="E49" s="155"/>
      <c r="F49" s="155"/>
      <c r="G49" s="155"/>
      <c r="H49" s="155"/>
      <c r="I49" s="155"/>
      <c r="J49" s="155"/>
      <c r="K49" s="155"/>
      <c r="L49" s="163"/>
      <c r="M49" s="163"/>
    </row>
    <row r="50" spans="3:13" x14ac:dyDescent="0.25">
      <c r="C50" s="117" t="s">
        <v>53</v>
      </c>
      <c r="D50" s="118">
        <v>69176</v>
      </c>
      <c r="E50" s="118">
        <v>86005</v>
      </c>
      <c r="F50" s="118">
        <v>115846</v>
      </c>
      <c r="G50" s="118">
        <v>125237</v>
      </c>
      <c r="H50" s="118">
        <v>139086</v>
      </c>
      <c r="I50" s="118">
        <v>183115.125254371</v>
      </c>
      <c r="J50" s="118">
        <v>190682</v>
      </c>
      <c r="K50" s="118">
        <v>188663.77487108498</v>
      </c>
      <c r="L50" s="160">
        <v>171164.11906751702</v>
      </c>
      <c r="M50" s="160">
        <v>176007.50659218201</v>
      </c>
    </row>
    <row r="51" spans="3:13" x14ac:dyDescent="0.25">
      <c r="C51" s="117" t="s">
        <v>54</v>
      </c>
      <c r="D51" s="118">
        <v>12276</v>
      </c>
      <c r="E51" s="118">
        <v>14019</v>
      </c>
      <c r="F51" s="118">
        <v>16747</v>
      </c>
      <c r="G51" s="118">
        <v>19034</v>
      </c>
      <c r="H51" s="118">
        <v>25300</v>
      </c>
      <c r="I51" s="118">
        <v>47808.986294488001</v>
      </c>
      <c r="J51" s="118">
        <v>85203</v>
      </c>
      <c r="K51" s="118">
        <v>79776.831400584502</v>
      </c>
      <c r="L51" s="160">
        <v>87565.473159394911</v>
      </c>
      <c r="M51" s="160">
        <v>104181.197316387</v>
      </c>
    </row>
    <row r="52" spans="3:13" x14ac:dyDescent="0.25">
      <c r="C52" s="117" t="s">
        <v>334</v>
      </c>
      <c r="D52" s="118">
        <v>18807</v>
      </c>
      <c r="E52" s="118">
        <v>61394</v>
      </c>
      <c r="F52" s="118">
        <v>53072</v>
      </c>
      <c r="G52" s="118">
        <v>47913</v>
      </c>
      <c r="H52" s="118">
        <v>91726</v>
      </c>
      <c r="I52" s="118">
        <v>109636.10538044406</v>
      </c>
      <c r="J52" s="118">
        <v>190738.81964049424</v>
      </c>
      <c r="K52" s="118">
        <v>297042.71754802985</v>
      </c>
      <c r="L52" s="160">
        <v>337695.34866405191</v>
      </c>
      <c r="M52" s="160">
        <v>357516.81063798047</v>
      </c>
    </row>
    <row r="53" spans="3:13" x14ac:dyDescent="0.25">
      <c r="C53" s="117" t="s">
        <v>4</v>
      </c>
      <c r="D53" s="118">
        <v>4160</v>
      </c>
      <c r="E53" s="118">
        <v>2275</v>
      </c>
      <c r="F53" s="118">
        <v>222</v>
      </c>
      <c r="G53" s="118">
        <v>3746</v>
      </c>
      <c r="H53" s="118">
        <v>75</v>
      </c>
      <c r="I53" s="118">
        <v>7865.3440000000001</v>
      </c>
      <c r="J53" s="118">
        <v>30853</v>
      </c>
      <c r="K53" s="118">
        <v>5175.3440000000001</v>
      </c>
      <c r="L53" s="160">
        <v>4235.1879999999992</v>
      </c>
      <c r="M53" s="160">
        <v>29.5</v>
      </c>
    </row>
    <row r="54" spans="3:13" x14ac:dyDescent="0.25">
      <c r="C54" s="117" t="s">
        <v>335</v>
      </c>
      <c r="D54" s="118">
        <v>184671</v>
      </c>
      <c r="E54" s="118">
        <v>210639</v>
      </c>
      <c r="F54" s="118">
        <v>243364</v>
      </c>
      <c r="G54" s="118">
        <v>316135</v>
      </c>
      <c r="H54" s="118">
        <v>426594</v>
      </c>
      <c r="I54" s="118">
        <v>506716.07049804821</v>
      </c>
      <c r="J54" s="118">
        <v>492537.80976540549</v>
      </c>
      <c r="K54" s="118">
        <v>516906.85701751959</v>
      </c>
      <c r="L54" s="160">
        <v>546676.06843069545</v>
      </c>
      <c r="M54" s="160">
        <v>576754.16465268354</v>
      </c>
    </row>
    <row r="55" spans="3:13" ht="15.75" thickBot="1" x14ac:dyDescent="0.3">
      <c r="C55" s="119" t="s">
        <v>55</v>
      </c>
      <c r="D55" s="120">
        <v>27046</v>
      </c>
      <c r="E55" s="120">
        <v>34205</v>
      </c>
      <c r="F55" s="120">
        <v>32297</v>
      </c>
      <c r="G55" s="120">
        <v>29572</v>
      </c>
      <c r="H55" s="120">
        <v>29955</v>
      </c>
      <c r="I55" s="120">
        <v>47094.179265207604</v>
      </c>
      <c r="J55" s="120">
        <v>39015</v>
      </c>
      <c r="K55" s="120">
        <v>60517.156830259308</v>
      </c>
      <c r="L55" s="161">
        <v>76795.230128578201</v>
      </c>
      <c r="M55" s="161">
        <v>100055.00572628531</v>
      </c>
    </row>
    <row r="56" spans="3:13" ht="15.75" thickBot="1" x14ac:dyDescent="0.3">
      <c r="C56" s="164" t="s">
        <v>336</v>
      </c>
      <c r="D56" s="165">
        <v>316136</v>
      </c>
      <c r="E56" s="165">
        <v>408537</v>
      </c>
      <c r="F56" s="165">
        <v>461548</v>
      </c>
      <c r="G56" s="165">
        <v>541637</v>
      </c>
      <c r="H56" s="165">
        <v>712736</v>
      </c>
      <c r="I56" s="165">
        <v>902235.29381080333</v>
      </c>
      <c r="J56" s="165">
        <v>1029029.6294058998</v>
      </c>
      <c r="K56" s="165">
        <v>1148082.6816674783</v>
      </c>
      <c r="L56" s="166">
        <v>1224131.9274502376</v>
      </c>
      <c r="M56" s="166">
        <v>1314544.1849255185</v>
      </c>
    </row>
    <row r="57" spans="3:13" ht="15.75" thickBot="1" x14ac:dyDescent="0.3">
      <c r="C57" s="164" t="s">
        <v>337</v>
      </c>
      <c r="D57" s="165">
        <f>+D56+D47</f>
        <v>3320689</v>
      </c>
      <c r="E57" s="165">
        <f t="shared" ref="E57:M57" si="0">+E56+E47</f>
        <v>3605229</v>
      </c>
      <c r="F57" s="165">
        <f t="shared" si="0"/>
        <v>4880892</v>
      </c>
      <c r="G57" s="165">
        <f t="shared" si="0"/>
        <v>5499277</v>
      </c>
      <c r="H57" s="165">
        <f t="shared" si="0"/>
        <v>6069263</v>
      </c>
      <c r="I57" s="165">
        <f t="shared" si="0"/>
        <v>6401062.4237682018</v>
      </c>
      <c r="J57" s="165">
        <f t="shared" si="0"/>
        <v>9501920.1043525357</v>
      </c>
      <c r="K57" s="165">
        <f t="shared" si="0"/>
        <v>9816735.8232568651</v>
      </c>
      <c r="L57" s="166">
        <f t="shared" si="0"/>
        <v>10002357.518764932</v>
      </c>
      <c r="M57" s="166">
        <f t="shared" si="0"/>
        <v>10181777.000967113</v>
      </c>
    </row>
    <row r="58" spans="3:13" x14ac:dyDescent="0.25">
      <c r="C58" s="129" t="s">
        <v>338</v>
      </c>
      <c r="D58" s="130">
        <v>3012811</v>
      </c>
      <c r="E58" s="130">
        <v>3118360</v>
      </c>
      <c r="F58" s="130">
        <v>4327064</v>
      </c>
      <c r="G58" s="130">
        <v>3450494</v>
      </c>
      <c r="H58" s="130">
        <v>3905477</v>
      </c>
      <c r="I58" s="130">
        <v>4144825.4237682014</v>
      </c>
      <c r="J58" s="130">
        <v>16484382.004352536</v>
      </c>
      <c r="K58" s="130">
        <v>16336550.305234399</v>
      </c>
      <c r="L58" s="167">
        <v>16193009.328328343</v>
      </c>
      <c r="M58" s="167">
        <v>16054407.853229629</v>
      </c>
    </row>
    <row r="59" spans="3:13" x14ac:dyDescent="0.25">
      <c r="C59" s="121"/>
      <c r="D59" s="122"/>
      <c r="E59" s="122"/>
      <c r="F59" s="122"/>
      <c r="G59" s="122"/>
      <c r="H59" s="122"/>
      <c r="I59" s="122"/>
      <c r="J59" s="122"/>
      <c r="K59" s="122"/>
      <c r="L59" s="162"/>
      <c r="M59" s="162"/>
    </row>
    <row r="60" spans="3:13" x14ac:dyDescent="0.25">
      <c r="C60" s="186" t="s">
        <v>276</v>
      </c>
      <c r="D60" s="122"/>
      <c r="E60" s="122"/>
      <c r="F60" s="122"/>
      <c r="G60" s="122"/>
      <c r="H60" s="122"/>
      <c r="I60" s="122"/>
      <c r="J60" s="122"/>
      <c r="K60" s="122"/>
      <c r="L60" s="162"/>
      <c r="M60" s="162"/>
    </row>
    <row r="61" spans="3:13" x14ac:dyDescent="0.25">
      <c r="C61" s="125" t="s">
        <v>277</v>
      </c>
      <c r="D61" s="195">
        <v>210</v>
      </c>
      <c r="E61" s="195">
        <v>0</v>
      </c>
      <c r="F61" s="195">
        <v>4449</v>
      </c>
      <c r="G61" s="195">
        <v>17603</v>
      </c>
      <c r="H61" s="195">
        <v>28168</v>
      </c>
      <c r="I61" s="195">
        <v>1589</v>
      </c>
      <c r="J61" s="195">
        <v>9651</v>
      </c>
      <c r="K61" s="195">
        <v>6244</v>
      </c>
      <c r="L61" s="195">
        <v>137</v>
      </c>
      <c r="M61" s="195">
        <v>9127</v>
      </c>
    </row>
    <row r="62" spans="3:13" x14ac:dyDescent="0.25">
      <c r="C62" s="125" t="s">
        <v>278</v>
      </c>
      <c r="D62" s="195">
        <v>0</v>
      </c>
      <c r="E62" s="195">
        <v>0</v>
      </c>
      <c r="F62" s="195">
        <v>0</v>
      </c>
      <c r="G62" s="195">
        <v>0</v>
      </c>
      <c r="H62" s="195">
        <v>0</v>
      </c>
      <c r="I62" s="195">
        <v>0</v>
      </c>
      <c r="J62" s="195">
        <v>0</v>
      </c>
      <c r="K62" s="195">
        <v>0</v>
      </c>
      <c r="L62" s="195">
        <v>4</v>
      </c>
      <c r="M62" s="195">
        <v>0</v>
      </c>
    </row>
    <row r="63" spans="3:13" x14ac:dyDescent="0.25">
      <c r="C63" s="125" t="s">
        <v>284</v>
      </c>
      <c r="D63" s="195">
        <v>0</v>
      </c>
      <c r="E63" s="195">
        <v>0</v>
      </c>
      <c r="F63" s="195">
        <v>1613</v>
      </c>
      <c r="G63" s="195">
        <v>0</v>
      </c>
      <c r="H63" s="195">
        <v>0</v>
      </c>
      <c r="I63" s="195">
        <v>0</v>
      </c>
      <c r="J63" s="195">
        <v>0</v>
      </c>
      <c r="K63" s="195">
        <v>0</v>
      </c>
      <c r="L63" s="195">
        <v>0</v>
      </c>
      <c r="M63" s="195">
        <v>0</v>
      </c>
    </row>
    <row r="64" spans="3:13" x14ac:dyDescent="0.25">
      <c r="C64" s="125" t="s">
        <v>279</v>
      </c>
      <c r="D64" s="195">
        <v>0</v>
      </c>
      <c r="E64" s="195">
        <v>0</v>
      </c>
      <c r="F64" s="195">
        <v>0</v>
      </c>
      <c r="G64" s="195">
        <v>0</v>
      </c>
      <c r="H64" s="195">
        <v>0</v>
      </c>
      <c r="I64" s="195">
        <v>0</v>
      </c>
      <c r="J64" s="195">
        <v>0</v>
      </c>
      <c r="K64" s="195">
        <v>1363</v>
      </c>
      <c r="L64" s="195">
        <v>1717</v>
      </c>
      <c r="M64" s="195">
        <v>12562</v>
      </c>
    </row>
    <row r="65" spans="3:13" x14ac:dyDescent="0.25">
      <c r="C65" s="125" t="s">
        <v>283</v>
      </c>
      <c r="D65" s="195">
        <v>0</v>
      </c>
      <c r="E65" s="195">
        <v>0</v>
      </c>
      <c r="F65" s="195">
        <v>0</v>
      </c>
      <c r="G65" s="195">
        <v>0</v>
      </c>
      <c r="H65" s="195">
        <v>0</v>
      </c>
      <c r="I65" s="195">
        <v>0</v>
      </c>
      <c r="J65" s="195">
        <v>0</v>
      </c>
      <c r="K65" s="195">
        <v>0</v>
      </c>
      <c r="L65" s="195">
        <v>0</v>
      </c>
      <c r="M65" s="195">
        <v>0</v>
      </c>
    </row>
    <row r="66" spans="3:13" x14ac:dyDescent="0.25">
      <c r="C66" s="196" t="s">
        <v>281</v>
      </c>
      <c r="D66" s="197">
        <f>+SUM(D61:D65)</f>
        <v>210</v>
      </c>
      <c r="E66" s="197">
        <f t="shared" ref="E66:M66" si="1">+SUM(E61:E65)</f>
        <v>0</v>
      </c>
      <c r="F66" s="197">
        <f t="shared" si="1"/>
        <v>6062</v>
      </c>
      <c r="G66" s="197">
        <f t="shared" si="1"/>
        <v>17603</v>
      </c>
      <c r="H66" s="197">
        <f t="shared" si="1"/>
        <v>28168</v>
      </c>
      <c r="I66" s="197">
        <f t="shared" si="1"/>
        <v>1589</v>
      </c>
      <c r="J66" s="197">
        <f t="shared" si="1"/>
        <v>9651</v>
      </c>
      <c r="K66" s="197">
        <f t="shared" si="1"/>
        <v>7607</v>
      </c>
      <c r="L66" s="197">
        <f t="shared" si="1"/>
        <v>1858</v>
      </c>
      <c r="M66" s="197">
        <f t="shared" si="1"/>
        <v>21689</v>
      </c>
    </row>
    <row r="67" spans="3:13" x14ac:dyDescent="0.25">
      <c r="C67" s="125"/>
      <c r="D67" s="185"/>
      <c r="E67" s="185"/>
      <c r="F67" s="185"/>
      <c r="G67" s="185"/>
      <c r="H67" s="185"/>
      <c r="I67" s="163"/>
      <c r="J67" s="163"/>
      <c r="K67" s="163"/>
      <c r="L67" s="163"/>
      <c r="M67" s="163"/>
    </row>
    <row r="68" spans="3:13" x14ac:dyDescent="0.25">
      <c r="C68" s="125" t="s">
        <v>277</v>
      </c>
      <c r="D68" s="195">
        <v>4603</v>
      </c>
      <c r="E68" s="195">
        <v>2275</v>
      </c>
      <c r="F68" s="195">
        <v>222</v>
      </c>
      <c r="G68" s="195">
        <v>3746</v>
      </c>
      <c r="H68" s="195">
        <v>75</v>
      </c>
      <c r="I68" s="195">
        <v>35226</v>
      </c>
      <c r="J68" s="195">
        <v>0</v>
      </c>
      <c r="K68" s="195">
        <v>5175</v>
      </c>
      <c r="L68" s="195">
        <v>4214</v>
      </c>
      <c r="M68" s="195">
        <v>0</v>
      </c>
    </row>
    <row r="69" spans="3:13" x14ac:dyDescent="0.25">
      <c r="C69" s="125" t="s">
        <v>278</v>
      </c>
      <c r="D69" s="195">
        <v>0</v>
      </c>
      <c r="E69" s="195">
        <v>0</v>
      </c>
      <c r="F69" s="195">
        <v>0</v>
      </c>
      <c r="G69" s="195">
        <v>0</v>
      </c>
      <c r="H69" s="195">
        <v>0</v>
      </c>
      <c r="I69" s="195">
        <v>0</v>
      </c>
      <c r="J69" s="195">
        <v>3479</v>
      </c>
      <c r="K69" s="195">
        <v>0</v>
      </c>
      <c r="L69" s="195">
        <v>21</v>
      </c>
      <c r="M69" s="195">
        <v>30</v>
      </c>
    </row>
    <row r="70" spans="3:13" x14ac:dyDescent="0.25">
      <c r="C70" s="125" t="s">
        <v>284</v>
      </c>
      <c r="D70" s="195">
        <v>109532</v>
      </c>
      <c r="E70" s="195">
        <v>0</v>
      </c>
      <c r="F70" s="195">
        <v>0</v>
      </c>
      <c r="G70" s="195">
        <v>0</v>
      </c>
      <c r="H70" s="195">
        <v>0</v>
      </c>
      <c r="I70" s="195">
        <v>0</v>
      </c>
      <c r="J70" s="195">
        <v>0</v>
      </c>
      <c r="K70" s="195">
        <v>0</v>
      </c>
      <c r="L70" s="195">
        <v>0</v>
      </c>
      <c r="M70" s="195">
        <v>0</v>
      </c>
    </row>
    <row r="71" spans="3:13" x14ac:dyDescent="0.25">
      <c r="C71" s="125" t="s">
        <v>279</v>
      </c>
      <c r="D71" s="195">
        <v>0</v>
      </c>
      <c r="E71" s="195">
        <v>0</v>
      </c>
      <c r="F71" s="195">
        <v>0</v>
      </c>
      <c r="G71" s="195">
        <v>0</v>
      </c>
      <c r="H71" s="195">
        <v>0</v>
      </c>
      <c r="I71" s="195">
        <v>0</v>
      </c>
      <c r="J71" s="195">
        <v>18630</v>
      </c>
      <c r="K71" s="195">
        <v>0</v>
      </c>
      <c r="L71" s="195">
        <v>0</v>
      </c>
      <c r="M71" s="195">
        <v>0</v>
      </c>
    </row>
    <row r="72" spans="3:13" x14ac:dyDescent="0.25">
      <c r="C72" s="125" t="s">
        <v>280</v>
      </c>
      <c r="D72" s="195">
        <v>0</v>
      </c>
      <c r="E72" s="195">
        <v>0</v>
      </c>
      <c r="F72" s="195">
        <v>0</v>
      </c>
      <c r="G72" s="195">
        <v>6398</v>
      </c>
      <c r="H72" s="195">
        <v>17720</v>
      </c>
      <c r="I72" s="195">
        <v>18149</v>
      </c>
      <c r="J72" s="195">
        <v>8744</v>
      </c>
      <c r="K72" s="195">
        <v>4593</v>
      </c>
      <c r="L72" s="195">
        <v>23698</v>
      </c>
      <c r="M72" s="195">
        <v>24877</v>
      </c>
    </row>
    <row r="73" spans="3:13" x14ac:dyDescent="0.25">
      <c r="C73" s="196" t="s">
        <v>282</v>
      </c>
      <c r="D73" s="197">
        <f t="shared" ref="D73:M73" si="2">+SUM(D68:D72)</f>
        <v>114135</v>
      </c>
      <c r="E73" s="197">
        <f t="shared" si="2"/>
        <v>2275</v>
      </c>
      <c r="F73" s="197">
        <f t="shared" si="2"/>
        <v>222</v>
      </c>
      <c r="G73" s="197">
        <f t="shared" si="2"/>
        <v>10144</v>
      </c>
      <c r="H73" s="197">
        <f t="shared" si="2"/>
        <v>17795</v>
      </c>
      <c r="I73" s="197">
        <f t="shared" si="2"/>
        <v>53375</v>
      </c>
      <c r="J73" s="197">
        <f t="shared" si="2"/>
        <v>30853</v>
      </c>
      <c r="K73" s="197">
        <f t="shared" si="2"/>
        <v>9768</v>
      </c>
      <c r="L73" s="197">
        <f t="shared" si="2"/>
        <v>27933</v>
      </c>
      <c r="M73" s="197">
        <f t="shared" si="2"/>
        <v>24907</v>
      </c>
    </row>
    <row r="74" spans="3:13" x14ac:dyDescent="0.25">
      <c r="C74" s="121"/>
      <c r="D74" s="122"/>
      <c r="E74" s="122"/>
      <c r="F74" s="122"/>
      <c r="G74" s="122"/>
      <c r="H74" s="122"/>
      <c r="I74" s="122"/>
      <c r="J74" s="122"/>
      <c r="K74" s="122"/>
      <c r="L74" s="162"/>
      <c r="M74" s="162"/>
    </row>
    <row r="75" spans="3:13" x14ac:dyDescent="0.25">
      <c r="C75" s="270" t="s">
        <v>430</v>
      </c>
      <c r="D75" s="122"/>
      <c r="E75" s="122"/>
      <c r="F75" s="122"/>
      <c r="G75" s="122"/>
      <c r="H75" s="122"/>
      <c r="I75" s="122"/>
      <c r="J75" s="122"/>
      <c r="K75" s="122"/>
      <c r="L75" s="122"/>
      <c r="M75" s="162"/>
    </row>
    <row r="76" spans="3:13" x14ac:dyDescent="0.25">
      <c r="C76" s="125" t="s">
        <v>339</v>
      </c>
      <c r="D76" s="185"/>
      <c r="E76" s="185"/>
      <c r="F76" s="185"/>
      <c r="G76" s="185"/>
      <c r="H76" s="185"/>
      <c r="I76" s="163">
        <v>2242.2552227905544</v>
      </c>
      <c r="J76" s="163">
        <v>46335.527869784331</v>
      </c>
      <c r="K76" s="163">
        <v>87846.961025497061</v>
      </c>
      <c r="L76" s="163">
        <v>112148</v>
      </c>
      <c r="M76" s="163">
        <v>0</v>
      </c>
    </row>
    <row r="77" spans="3:13" x14ac:dyDescent="0.25">
      <c r="C77" s="125" t="s">
        <v>340</v>
      </c>
      <c r="D77" s="185"/>
      <c r="E77" s="185"/>
      <c r="F77" s="185"/>
      <c r="G77" s="185"/>
      <c r="H77" s="185"/>
      <c r="I77" s="163">
        <v>14310.397648703511</v>
      </c>
      <c r="J77" s="163">
        <v>109684.49246311549</v>
      </c>
      <c r="K77" s="163">
        <v>204764.30491236219</v>
      </c>
      <c r="L77" s="163">
        <v>307865</v>
      </c>
      <c r="M77" s="163">
        <v>0</v>
      </c>
    </row>
    <row r="78" spans="3:13" x14ac:dyDescent="0.25">
      <c r="C78" s="125" t="s">
        <v>341</v>
      </c>
      <c r="D78" s="185"/>
      <c r="E78" s="185"/>
      <c r="F78" s="185"/>
      <c r="G78" s="185"/>
      <c r="H78" s="185"/>
      <c r="I78" s="163">
        <v>-12067.610721136356</v>
      </c>
      <c r="J78" s="163">
        <v>-63347.830348902127</v>
      </c>
      <c r="K78" s="163">
        <v>-116916.47749311294</v>
      </c>
      <c r="L78" s="163">
        <v>-195717</v>
      </c>
      <c r="M78" s="163">
        <v>0</v>
      </c>
    </row>
    <row r="79" spans="3:13" ht="9.75" customHeight="1" x14ac:dyDescent="0.25">
      <c r="C79" s="121"/>
      <c r="D79" s="122"/>
      <c r="E79" s="122"/>
      <c r="F79" s="122"/>
      <c r="G79" s="122"/>
      <c r="H79" s="122"/>
      <c r="I79" s="122"/>
      <c r="J79" s="122"/>
      <c r="K79" s="122"/>
      <c r="L79" s="122"/>
      <c r="M79" s="122"/>
    </row>
    <row r="80" spans="3:13" x14ac:dyDescent="0.25">
      <c r="C80" s="270" t="s">
        <v>432</v>
      </c>
      <c r="D80" s="271"/>
      <c r="E80" s="271"/>
      <c r="F80" s="271"/>
      <c r="G80" s="271"/>
      <c r="H80" s="271"/>
      <c r="I80" s="271"/>
      <c r="J80" s="271"/>
      <c r="K80" s="271"/>
      <c r="L80" s="271"/>
      <c r="M80" s="272"/>
    </row>
    <row r="81" spans="3:15" x14ac:dyDescent="0.25">
      <c r="C81" s="273" t="s">
        <v>420</v>
      </c>
      <c r="D81" s="274"/>
      <c r="E81" s="274"/>
      <c r="F81" s="274"/>
      <c r="G81" s="274"/>
      <c r="H81" s="274"/>
      <c r="I81" s="195">
        <v>6912.2920000000004</v>
      </c>
      <c r="J81" s="195">
        <v>48864.057000000001</v>
      </c>
      <c r="K81" s="195">
        <v>74446.051999999996</v>
      </c>
      <c r="L81" s="195">
        <v>144851.11900000001</v>
      </c>
      <c r="M81" s="195">
        <v>114101</v>
      </c>
    </row>
    <row r="82" spans="3:15" x14ac:dyDescent="0.25">
      <c r="C82" s="273" t="s">
        <v>422</v>
      </c>
      <c r="D82" s="274"/>
      <c r="E82" s="274"/>
      <c r="F82" s="274"/>
      <c r="G82" s="274"/>
      <c r="H82" s="274"/>
      <c r="I82" s="195">
        <v>7398.2830000000004</v>
      </c>
      <c r="J82" s="195">
        <v>60819.82</v>
      </c>
      <c r="K82" s="195">
        <v>130318.61900000001</v>
      </c>
      <c r="L82" s="195">
        <v>163014.15299999999</v>
      </c>
      <c r="M82" s="195">
        <v>175348</v>
      </c>
    </row>
    <row r="83" spans="3:15" ht="9.75" customHeight="1" x14ac:dyDescent="0.25">
      <c r="C83" s="121"/>
      <c r="D83" s="122"/>
      <c r="E83" s="122"/>
      <c r="F83" s="122"/>
      <c r="G83" s="122"/>
      <c r="H83" s="122"/>
      <c r="I83" s="122"/>
      <c r="J83" s="122"/>
      <c r="K83" s="122"/>
      <c r="L83" s="122"/>
      <c r="M83" s="122"/>
    </row>
    <row r="84" spans="3:15" x14ac:dyDescent="0.25">
      <c r="C84" s="199" t="s">
        <v>294</v>
      </c>
      <c r="D84" s="122"/>
      <c r="E84" s="122"/>
      <c r="F84" s="122"/>
      <c r="G84" s="122"/>
      <c r="H84" s="122"/>
      <c r="I84" s="122"/>
      <c r="J84" s="122"/>
      <c r="K84" s="122"/>
      <c r="L84" s="162"/>
      <c r="M84" s="162"/>
    </row>
    <row r="85" spans="3:15" x14ac:dyDescent="0.25">
      <c r="C85" s="125" t="s">
        <v>3</v>
      </c>
      <c r="D85" s="185">
        <v>762059</v>
      </c>
      <c r="E85" s="185">
        <v>762059</v>
      </c>
      <c r="F85" s="185">
        <v>762059</v>
      </c>
      <c r="G85" s="185">
        <v>762059</v>
      </c>
      <c r="H85" s="185">
        <v>762059</v>
      </c>
      <c r="I85" s="185">
        <v>750708</v>
      </c>
      <c r="J85" s="185">
        <f>+'Quarterly BS'!G85</f>
        <v>7753556</v>
      </c>
      <c r="K85" s="185">
        <f>+'Quarterly BS'!K85</f>
        <v>7585123.7790000001</v>
      </c>
      <c r="L85" s="185">
        <f>+'Quarterly BS'!O85</f>
        <v>7538917.142</v>
      </c>
      <c r="M85" s="185">
        <f>+'Quarterly BS'!S85</f>
        <v>7462582.7999999998</v>
      </c>
    </row>
    <row r="86" spans="3:15" x14ac:dyDescent="0.25">
      <c r="C86" s="125" t="s">
        <v>34</v>
      </c>
      <c r="D86" s="185">
        <v>898537</v>
      </c>
      <c r="E86" s="185">
        <v>764353</v>
      </c>
      <c r="F86" s="185">
        <v>630169</v>
      </c>
      <c r="G86" s="185">
        <v>495985</v>
      </c>
      <c r="H86" s="185">
        <v>361801</v>
      </c>
      <c r="I86" s="185">
        <v>227617</v>
      </c>
      <c r="J86" s="185">
        <f>+'Quarterly BS'!G86</f>
        <v>4405980.7240000004</v>
      </c>
      <c r="K86" s="185">
        <f>+'Quarterly BS'!K86</f>
        <v>3938485.2889999999</v>
      </c>
      <c r="L86" s="185">
        <f>+'Quarterly BS'!O86</f>
        <v>3505731.66</v>
      </c>
      <c r="M86" s="185">
        <f>+'Quarterly BS'!S86</f>
        <v>3037525.6540000001</v>
      </c>
    </row>
    <row r="87" spans="3:15" x14ac:dyDescent="0.25">
      <c r="C87" s="125" t="s">
        <v>35</v>
      </c>
      <c r="D87" s="185">
        <v>79666</v>
      </c>
      <c r="E87" s="185">
        <v>72666</v>
      </c>
      <c r="F87" s="185">
        <v>65666</v>
      </c>
      <c r="G87" s="185">
        <v>58674</v>
      </c>
      <c r="H87" s="185">
        <v>51682</v>
      </c>
      <c r="I87" s="185">
        <v>44666.31</v>
      </c>
      <c r="J87" s="185">
        <f>+'Quarterly BS'!G87</f>
        <v>1070105</v>
      </c>
      <c r="K87" s="185">
        <f>+'Quarterly BS'!K87</f>
        <v>1096892.2830000001</v>
      </c>
      <c r="L87" s="185">
        <f>+'Quarterly BS'!O87</f>
        <v>1069323.6170000001</v>
      </c>
      <c r="M87" s="185">
        <f>+'Quarterly BS'!S87</f>
        <v>1039529.848</v>
      </c>
    </row>
    <row r="88" spans="3:15" ht="9.75" customHeight="1" x14ac:dyDescent="0.25">
      <c r="C88" s="121"/>
      <c r="D88" s="122"/>
      <c r="E88" s="122"/>
      <c r="F88" s="122"/>
      <c r="G88" s="122"/>
      <c r="H88" s="122"/>
      <c r="I88" s="122"/>
      <c r="J88" s="122"/>
      <c r="K88" s="122"/>
      <c r="L88" s="122"/>
      <c r="M88" s="122"/>
    </row>
    <row r="89" spans="3:15" x14ac:dyDescent="0.25">
      <c r="C89" s="199" t="s">
        <v>264</v>
      </c>
      <c r="D89" s="122"/>
      <c r="E89" s="122"/>
      <c r="F89" s="122"/>
      <c r="G89" s="122"/>
      <c r="H89" s="122"/>
      <c r="I89" s="122"/>
      <c r="J89" s="122"/>
      <c r="K89" s="122"/>
      <c r="L89" s="162"/>
      <c r="M89" s="162"/>
    </row>
    <row r="90" spans="3:15" x14ac:dyDescent="0.25">
      <c r="C90" s="125" t="s">
        <v>424</v>
      </c>
      <c r="D90" s="185">
        <v>0</v>
      </c>
      <c r="E90" s="185">
        <v>0</v>
      </c>
      <c r="F90" s="185">
        <v>1036675</v>
      </c>
      <c r="G90" s="185">
        <v>0</v>
      </c>
      <c r="H90" s="185">
        <v>0</v>
      </c>
      <c r="I90" s="185">
        <v>0</v>
      </c>
      <c r="J90" s="185">
        <v>0</v>
      </c>
      <c r="K90" s="185">
        <v>0</v>
      </c>
      <c r="L90" s="185">
        <v>0</v>
      </c>
      <c r="M90" s="185">
        <v>0</v>
      </c>
    </row>
    <row r="92" spans="3:15" x14ac:dyDescent="0.25">
      <c r="C92" s="69" t="s">
        <v>94</v>
      </c>
      <c r="D92" s="156"/>
      <c r="E92" s="156"/>
      <c r="F92" s="156"/>
      <c r="G92" s="156"/>
      <c r="H92" s="156"/>
      <c r="I92" s="156"/>
      <c r="J92" s="156"/>
      <c r="K92" s="156"/>
      <c r="L92" s="156"/>
      <c r="M92" s="156"/>
    </row>
    <row r="93" spans="3:15" ht="48" customHeight="1" x14ac:dyDescent="0.25">
      <c r="C93" s="276" t="s">
        <v>379</v>
      </c>
      <c r="D93" s="276"/>
      <c r="E93" s="276"/>
      <c r="F93" s="276"/>
      <c r="G93" s="276"/>
      <c r="H93" s="276"/>
      <c r="I93" s="276"/>
      <c r="J93" s="276"/>
      <c r="K93" s="276"/>
      <c r="L93" s="276"/>
      <c r="M93" s="276"/>
    </row>
    <row r="94" spans="3:15" ht="26.25" customHeight="1" x14ac:dyDescent="0.25">
      <c r="C94" s="278" t="s">
        <v>428</v>
      </c>
      <c r="D94" s="278"/>
      <c r="E94" s="278"/>
      <c r="F94" s="278"/>
      <c r="G94" s="278"/>
      <c r="H94" s="278"/>
      <c r="I94" s="278"/>
      <c r="J94" s="278"/>
      <c r="K94" s="278"/>
      <c r="L94" s="278"/>
      <c r="M94" s="278"/>
    </row>
    <row r="95" spans="3:15" x14ac:dyDescent="0.25">
      <c r="C95" s="278" t="s">
        <v>321</v>
      </c>
      <c r="D95" s="278"/>
      <c r="E95" s="278"/>
      <c r="F95" s="278"/>
      <c r="G95" s="278"/>
      <c r="H95" s="278"/>
      <c r="I95" s="278"/>
      <c r="J95" s="278"/>
      <c r="K95" s="278"/>
      <c r="L95" s="278"/>
      <c r="M95" s="278"/>
    </row>
    <row r="96" spans="3:15" ht="15" customHeight="1" x14ac:dyDescent="0.25">
      <c r="C96" s="278" t="s">
        <v>322</v>
      </c>
      <c r="D96" s="278"/>
      <c r="E96" s="278"/>
      <c r="F96" s="278"/>
      <c r="G96" s="278"/>
      <c r="H96" s="278"/>
      <c r="I96" s="278"/>
      <c r="J96" s="278"/>
      <c r="K96" s="278"/>
      <c r="L96" s="278"/>
      <c r="M96" s="278"/>
      <c r="N96" s="278"/>
      <c r="O96" s="278"/>
    </row>
    <row r="97" spans="3:18" ht="15" customHeight="1" x14ac:dyDescent="0.25">
      <c r="C97" s="278" t="s">
        <v>323</v>
      </c>
      <c r="D97" s="278"/>
      <c r="E97" s="278"/>
      <c r="F97" s="278"/>
      <c r="G97" s="278"/>
      <c r="H97" s="278"/>
      <c r="I97" s="278"/>
      <c r="J97" s="278"/>
      <c r="K97" s="278"/>
      <c r="L97" s="278"/>
      <c r="M97" s="278"/>
    </row>
    <row r="98" spans="3:18" ht="23.1" customHeight="1" x14ac:dyDescent="0.25">
      <c r="C98" s="278" t="s">
        <v>324</v>
      </c>
      <c r="D98" s="278"/>
      <c r="E98" s="278"/>
      <c r="F98" s="278"/>
      <c r="G98" s="278"/>
      <c r="H98" s="278"/>
      <c r="I98" s="278"/>
      <c r="J98" s="278"/>
      <c r="K98" s="278"/>
      <c r="L98" s="278"/>
      <c r="M98" s="278"/>
      <c r="N98" s="107"/>
      <c r="O98" s="107"/>
      <c r="P98" s="198"/>
      <c r="Q98" s="198"/>
      <c r="R98" s="198"/>
    </row>
    <row r="99" spans="3:18" ht="15" customHeight="1" x14ac:dyDescent="0.25">
      <c r="C99" s="278" t="s">
        <v>421</v>
      </c>
      <c r="D99" s="278"/>
      <c r="E99" s="278"/>
      <c r="F99" s="278"/>
      <c r="G99" s="278"/>
      <c r="H99" s="278"/>
      <c r="I99" s="278"/>
      <c r="J99" s="278"/>
      <c r="K99" s="278"/>
      <c r="L99" s="278"/>
      <c r="M99" s="278"/>
      <c r="N99" s="107"/>
      <c r="O99" s="107"/>
      <c r="P99" s="198"/>
      <c r="Q99" s="198"/>
      <c r="R99" s="198"/>
    </row>
    <row r="100" spans="3:18" ht="15" customHeight="1" x14ac:dyDescent="0.25">
      <c r="C100" s="278" t="s">
        <v>423</v>
      </c>
      <c r="D100" s="278"/>
      <c r="E100" s="278"/>
      <c r="F100" s="278"/>
      <c r="G100" s="278"/>
      <c r="H100" s="278"/>
      <c r="I100" s="278"/>
      <c r="J100" s="278"/>
      <c r="K100" s="278"/>
      <c r="L100" s="278"/>
      <c r="M100" s="278"/>
      <c r="N100" s="107"/>
      <c r="O100" s="107"/>
      <c r="P100" s="198"/>
      <c r="Q100" s="198"/>
      <c r="R100" s="198"/>
    </row>
    <row r="101" spans="3:18" x14ac:dyDescent="0.25">
      <c r="C101" s="278" t="s">
        <v>425</v>
      </c>
      <c r="D101" s="278"/>
      <c r="E101" s="278"/>
      <c r="F101" s="278"/>
      <c r="G101" s="278"/>
      <c r="H101" s="278"/>
      <c r="I101" s="278"/>
      <c r="J101" s="278"/>
      <c r="K101" s="278"/>
      <c r="L101" s="278"/>
      <c r="M101" s="278"/>
    </row>
    <row r="102" spans="3:18" x14ac:dyDescent="0.25">
      <c r="C102" s="205"/>
    </row>
  </sheetData>
  <mergeCells count="9">
    <mergeCell ref="C93:M93"/>
    <mergeCell ref="C101:M101"/>
    <mergeCell ref="C94:M94"/>
    <mergeCell ref="C95:M95"/>
    <mergeCell ref="C97:M97"/>
    <mergeCell ref="C96:O96"/>
    <mergeCell ref="C98:M98"/>
    <mergeCell ref="C100:M100"/>
    <mergeCell ref="C99:M99"/>
  </mergeCells>
  <pageMargins left="0.70866141732283472" right="0.70866141732283472" top="0.74803149606299213" bottom="0.74803149606299213" header="0.31496062992125984" footer="0.31496062992125984"/>
  <pageSetup paperSize="9" scale="76" fitToHeight="0" orientation="landscape" r:id="rId1"/>
  <headerFooter>
    <oddFooter>&amp;R&amp;P</oddFooter>
  </headerFooter>
  <rowBreaks count="3" manualBreakCount="3">
    <brk id="29" min="1" max="13" man="1"/>
    <brk id="59" min="1" max="13" man="1"/>
    <brk id="91" min="1"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AC942-0899-43B7-BA3B-4870A38A446E}">
  <sheetPr>
    <tabColor rgb="FFFED2D9"/>
    <pageSetUpPr fitToPage="1"/>
  </sheetPr>
  <dimension ref="C1:P64"/>
  <sheetViews>
    <sheetView showGridLines="0" view="pageBreakPreview" zoomScaleNormal="100" zoomScaleSheetLayoutView="100" workbookViewId="0">
      <selection activeCell="E2" sqref="E2"/>
    </sheetView>
  </sheetViews>
  <sheetFormatPr defaultColWidth="9.140625" defaultRowHeight="15" x14ac:dyDescent="0.25"/>
  <cols>
    <col min="1" max="1" width="1.42578125" customWidth="1"/>
    <col min="2" max="2" width="1.140625" customWidth="1"/>
    <col min="3" max="3" width="40.7109375" customWidth="1"/>
    <col min="4" max="13" width="12.7109375" customWidth="1"/>
    <col min="14" max="14" width="2.85546875" customWidth="1"/>
  </cols>
  <sheetData>
    <row r="1" spans="3:13" ht="6.75" customHeight="1" x14ac:dyDescent="0.25"/>
    <row r="2" spans="3:13" s="3" customFormat="1" ht="15.75" x14ac:dyDescent="0.25">
      <c r="C2" s="112" t="s">
        <v>141</v>
      </c>
    </row>
    <row r="3" spans="3:13" ht="17.25" x14ac:dyDescent="0.25">
      <c r="C3" s="136"/>
    </row>
    <row r="4" spans="3:13" ht="14.25" customHeight="1" x14ac:dyDescent="0.25">
      <c r="C4" s="254" t="s">
        <v>377</v>
      </c>
      <c r="D4" s="215" t="s">
        <v>303</v>
      </c>
      <c r="E4" s="215" t="s">
        <v>303</v>
      </c>
      <c r="F4" s="215" t="s">
        <v>303</v>
      </c>
      <c r="G4" s="215" t="s">
        <v>303</v>
      </c>
      <c r="H4" s="215" t="s">
        <v>303</v>
      </c>
      <c r="I4" s="215" t="s">
        <v>303</v>
      </c>
      <c r="J4" s="215" t="s">
        <v>304</v>
      </c>
      <c r="K4" s="215" t="s">
        <v>304</v>
      </c>
      <c r="L4" s="215" t="s">
        <v>304</v>
      </c>
      <c r="M4" s="215" t="s">
        <v>304</v>
      </c>
    </row>
    <row r="5" spans="3:13" ht="5.0999999999999996" customHeight="1" x14ac:dyDescent="0.25">
      <c r="C5" s="136"/>
      <c r="D5" s="217"/>
      <c r="E5" s="216"/>
      <c r="F5" s="216"/>
      <c r="G5" s="216"/>
      <c r="H5" s="216"/>
      <c r="I5" s="216"/>
      <c r="J5" s="215"/>
      <c r="K5" s="218"/>
      <c r="L5" s="218"/>
      <c r="M5" s="218"/>
    </row>
    <row r="6" spans="3:13" s="4" customFormat="1" ht="17.850000000000001" customHeight="1" thickBot="1" x14ac:dyDescent="0.25">
      <c r="C6" s="137" t="s">
        <v>30</v>
      </c>
      <c r="D6" s="137">
        <v>2015</v>
      </c>
      <c r="E6" s="137">
        <v>2016</v>
      </c>
      <c r="F6" s="137">
        <v>2017</v>
      </c>
      <c r="G6" s="137">
        <v>2018</v>
      </c>
      <c r="H6" s="137">
        <v>2019</v>
      </c>
      <c r="I6" s="137">
        <v>2020</v>
      </c>
      <c r="J6" s="114">
        <v>2021</v>
      </c>
      <c r="K6" s="137">
        <v>2022</v>
      </c>
      <c r="L6" s="137">
        <v>2023</v>
      </c>
      <c r="M6" s="137">
        <v>2024</v>
      </c>
    </row>
    <row r="7" spans="3:13" ht="15.75" thickTop="1" x14ac:dyDescent="0.25">
      <c r="C7" s="138" t="s">
        <v>110</v>
      </c>
      <c r="D7" s="115"/>
      <c r="E7" s="115"/>
      <c r="F7" s="115"/>
      <c r="G7" s="115"/>
      <c r="H7" s="115"/>
      <c r="I7" s="115"/>
      <c r="J7" s="115"/>
      <c r="K7" s="115"/>
      <c r="L7" s="115"/>
      <c r="M7" s="115"/>
    </row>
    <row r="8" spans="3:13" x14ac:dyDescent="0.25">
      <c r="C8" s="117" t="s">
        <v>57</v>
      </c>
      <c r="D8" s="118">
        <v>48455</v>
      </c>
      <c r="E8" s="118">
        <v>98070</v>
      </c>
      <c r="F8" s="118">
        <v>174474</v>
      </c>
      <c r="G8" s="118">
        <v>190007</v>
      </c>
      <c r="H8" s="118">
        <v>237480</v>
      </c>
      <c r="I8" s="118">
        <v>324226</v>
      </c>
      <c r="J8" s="118">
        <v>130870.42636685701</v>
      </c>
      <c r="K8" s="118">
        <v>133850</v>
      </c>
      <c r="L8" s="118">
        <v>213036</v>
      </c>
      <c r="M8" s="118">
        <v>307426</v>
      </c>
    </row>
    <row r="9" spans="3:13" x14ac:dyDescent="0.25">
      <c r="C9" s="117" t="s">
        <v>111</v>
      </c>
      <c r="D9" s="118">
        <v>255190</v>
      </c>
      <c r="E9" s="118">
        <v>285907</v>
      </c>
      <c r="F9" s="118">
        <v>298515</v>
      </c>
      <c r="G9" s="118">
        <v>333292</v>
      </c>
      <c r="H9" s="118">
        <v>388593</v>
      </c>
      <c r="I9" s="118">
        <v>433189</v>
      </c>
      <c r="J9" s="118">
        <v>822127.35751345055</v>
      </c>
      <c r="K9" s="118">
        <v>895369</v>
      </c>
      <c r="L9" s="118">
        <v>970904</v>
      </c>
      <c r="M9" s="118">
        <v>1068653</v>
      </c>
    </row>
    <row r="10" spans="3:13" x14ac:dyDescent="0.25">
      <c r="C10" s="117" t="s">
        <v>112</v>
      </c>
      <c r="D10" s="118">
        <v>35728</v>
      </c>
      <c r="E10" s="118">
        <v>39807</v>
      </c>
      <c r="F10" s="118">
        <v>50240</v>
      </c>
      <c r="G10" s="118">
        <v>60251</v>
      </c>
      <c r="H10" s="118">
        <v>76788</v>
      </c>
      <c r="I10" s="118">
        <v>119714</v>
      </c>
      <c r="J10" s="118">
        <v>70232.439584809879</v>
      </c>
      <c r="K10" s="118">
        <v>87081</v>
      </c>
      <c r="L10" s="118">
        <v>105510</v>
      </c>
      <c r="M10" s="118">
        <v>127979</v>
      </c>
    </row>
    <row r="11" spans="3:13" ht="15.75" thickBot="1" x14ac:dyDescent="0.3">
      <c r="C11" s="139" t="s">
        <v>113</v>
      </c>
      <c r="D11" s="140">
        <v>-32013</v>
      </c>
      <c r="E11" s="140">
        <v>-25642</v>
      </c>
      <c r="F11" s="140">
        <v>-36663</v>
      </c>
      <c r="G11" s="140">
        <v>-40255</v>
      </c>
      <c r="H11" s="140">
        <v>-48558</v>
      </c>
      <c r="I11" s="140">
        <v>-33676</v>
      </c>
      <c r="J11" s="140">
        <v>-61589.113640128111</v>
      </c>
      <c r="K11" s="140">
        <v>-77133</v>
      </c>
      <c r="L11" s="140">
        <v>-91239</v>
      </c>
      <c r="M11" s="140">
        <v>-114635</v>
      </c>
    </row>
    <row r="12" spans="3:13" ht="24" x14ac:dyDescent="0.25">
      <c r="C12" s="121" t="s">
        <v>25</v>
      </c>
      <c r="D12" s="122">
        <v>307360</v>
      </c>
      <c r="E12" s="122">
        <v>398142</v>
      </c>
      <c r="F12" s="122">
        <v>486566</v>
      </c>
      <c r="G12" s="122">
        <v>543295</v>
      </c>
      <c r="H12" s="122">
        <v>654303</v>
      </c>
      <c r="I12" s="122">
        <v>843453</v>
      </c>
      <c r="J12" s="122">
        <v>961641.10982498922</v>
      </c>
      <c r="K12" s="122">
        <v>1039167</v>
      </c>
      <c r="L12" s="122">
        <v>1198211</v>
      </c>
      <c r="M12" s="122">
        <v>1389423</v>
      </c>
    </row>
    <row r="13" spans="3:13" x14ac:dyDescent="0.25">
      <c r="C13" s="125"/>
      <c r="D13" s="141"/>
      <c r="E13" s="141"/>
      <c r="F13" s="141"/>
      <c r="G13" s="141"/>
      <c r="H13" s="141"/>
      <c r="I13" s="141"/>
      <c r="J13" s="141"/>
      <c r="K13" s="141"/>
      <c r="L13" s="141"/>
      <c r="M13" s="212"/>
    </row>
    <row r="14" spans="3:13" x14ac:dyDescent="0.25">
      <c r="C14" s="142" t="s">
        <v>26</v>
      </c>
      <c r="D14" s="143"/>
      <c r="E14" s="143"/>
      <c r="F14" s="143"/>
      <c r="G14" s="143"/>
      <c r="H14" s="143"/>
      <c r="I14" s="143"/>
      <c r="J14" s="143"/>
      <c r="K14" s="143"/>
      <c r="L14" s="143"/>
      <c r="M14" s="143"/>
    </row>
    <row r="15" spans="3:13" x14ac:dyDescent="0.25">
      <c r="C15" s="144" t="s">
        <v>114</v>
      </c>
      <c r="D15" s="118">
        <v>-5135</v>
      </c>
      <c r="E15" s="118">
        <v>-344</v>
      </c>
      <c r="F15" s="118">
        <v>-13555</v>
      </c>
      <c r="G15" s="118">
        <v>-28757</v>
      </c>
      <c r="H15" s="118">
        <v>-20072</v>
      </c>
      <c r="I15" s="118">
        <v>-37423</v>
      </c>
      <c r="J15" s="118">
        <v>-89185.648393009047</v>
      </c>
      <c r="K15" s="118">
        <v>-86977</v>
      </c>
      <c r="L15" s="118">
        <v>44277</v>
      </c>
      <c r="M15" s="118">
        <v>-26257</v>
      </c>
    </row>
    <row r="16" spans="3:13" x14ac:dyDescent="0.25">
      <c r="C16" s="144" t="s">
        <v>344</v>
      </c>
      <c r="D16" s="118">
        <v>-13925</v>
      </c>
      <c r="E16" s="118">
        <v>-9858</v>
      </c>
      <c r="F16" s="118">
        <v>-33195</v>
      </c>
      <c r="G16" s="118">
        <v>-10432</v>
      </c>
      <c r="H16" s="118">
        <v>-11816</v>
      </c>
      <c r="I16" s="118">
        <v>-17245.339978201548</v>
      </c>
      <c r="J16" s="118">
        <v>-24469.017367733999</v>
      </c>
      <c r="K16" s="118">
        <v>-93368.210113741749</v>
      </c>
      <c r="L16" s="118">
        <v>-88411.80371540488</v>
      </c>
      <c r="M16" s="118">
        <v>-62444.204760170687</v>
      </c>
    </row>
    <row r="17" spans="3:14" x14ac:dyDescent="0.25">
      <c r="C17" s="144" t="s">
        <v>115</v>
      </c>
      <c r="D17" s="118">
        <v>863</v>
      </c>
      <c r="E17" s="118">
        <v>-16013</v>
      </c>
      <c r="F17" s="118">
        <v>-20352</v>
      </c>
      <c r="G17" s="118">
        <v>-25586</v>
      </c>
      <c r="H17" s="118">
        <v>-41743</v>
      </c>
      <c r="I17" s="118">
        <v>-19416</v>
      </c>
      <c r="J17" s="118">
        <v>-5638</v>
      </c>
      <c r="K17" s="118">
        <v>-13810</v>
      </c>
      <c r="L17" s="118">
        <v>15584</v>
      </c>
      <c r="M17" s="118">
        <v>-56421</v>
      </c>
    </row>
    <row r="18" spans="3:14" x14ac:dyDescent="0.25">
      <c r="C18" s="144" t="s">
        <v>116</v>
      </c>
      <c r="D18" s="118">
        <v>6428</v>
      </c>
      <c r="E18" s="118">
        <v>13457</v>
      </c>
      <c r="F18" s="118">
        <v>31136</v>
      </c>
      <c r="G18" s="118">
        <v>11041</v>
      </c>
      <c r="H18" s="118">
        <v>14402</v>
      </c>
      <c r="I18" s="118">
        <v>45644</v>
      </c>
      <c r="J18" s="118">
        <v>7753.2853795132796</v>
      </c>
      <c r="K18" s="118">
        <v>-550</v>
      </c>
      <c r="L18" s="118">
        <v>-12533</v>
      </c>
      <c r="M18" s="118">
        <v>6716</v>
      </c>
    </row>
    <row r="19" spans="3:14" ht="15.75" thickBot="1" x14ac:dyDescent="0.3">
      <c r="C19" s="145" t="s">
        <v>345</v>
      </c>
      <c r="D19" s="140">
        <v>21313</v>
      </c>
      <c r="E19" s="140">
        <v>44997</v>
      </c>
      <c r="F19" s="140">
        <v>70040</v>
      </c>
      <c r="G19" s="140">
        <v>68123</v>
      </c>
      <c r="H19" s="140">
        <v>106135</v>
      </c>
      <c r="I19" s="140">
        <v>95574.848394366069</v>
      </c>
      <c r="J19" s="140">
        <v>-132898.62093039983</v>
      </c>
      <c r="K19" s="140">
        <v>56260.536958866694</v>
      </c>
      <c r="L19" s="140">
        <v>127396.23592287823</v>
      </c>
      <c r="M19" s="140">
        <v>79508.328175625677</v>
      </c>
    </row>
    <row r="20" spans="3:14" ht="15.75" thickBot="1" x14ac:dyDescent="0.3">
      <c r="C20" s="146" t="s">
        <v>346</v>
      </c>
      <c r="D20" s="147">
        <v>9544</v>
      </c>
      <c r="E20" s="147">
        <v>32239</v>
      </c>
      <c r="F20" s="147">
        <v>34074</v>
      </c>
      <c r="G20" s="147">
        <v>14390</v>
      </c>
      <c r="H20" s="147">
        <v>46906</v>
      </c>
      <c r="I20" s="147">
        <v>67135.508416164521</v>
      </c>
      <c r="J20" s="147">
        <v>-244437.22727473464</v>
      </c>
      <c r="K20" s="147">
        <v>-138444.67315487505</v>
      </c>
      <c r="L20" s="147">
        <v>86312.43220747335</v>
      </c>
      <c r="M20" s="147">
        <v>-58897.876584545011</v>
      </c>
    </row>
    <row r="21" spans="3:14" x14ac:dyDescent="0.25">
      <c r="C21" s="121" t="s">
        <v>347</v>
      </c>
      <c r="D21" s="122">
        <v>316904</v>
      </c>
      <c r="E21" s="122">
        <v>430381</v>
      </c>
      <c r="F21" s="122">
        <v>520641</v>
      </c>
      <c r="G21" s="122">
        <v>557684</v>
      </c>
      <c r="H21" s="122">
        <v>701209</v>
      </c>
      <c r="I21" s="122">
        <v>910588.50841616455</v>
      </c>
      <c r="J21" s="122">
        <v>717203.77272526536</v>
      </c>
      <c r="K21" s="122">
        <v>900722.32684512495</v>
      </c>
      <c r="L21" s="122">
        <v>1284523.4322074733</v>
      </c>
      <c r="M21" s="122">
        <v>1330525.123415455</v>
      </c>
    </row>
    <row r="22" spans="3:14" x14ac:dyDescent="0.25">
      <c r="C22" s="125"/>
      <c r="D22" s="239"/>
      <c r="E22" s="239"/>
      <c r="F22" s="239"/>
      <c r="G22" s="239"/>
      <c r="H22" s="239"/>
      <c r="I22" s="239"/>
      <c r="J22" s="255"/>
      <c r="K22" s="239"/>
      <c r="L22" s="239"/>
      <c r="M22" s="239"/>
    </row>
    <row r="23" spans="3:14" x14ac:dyDescent="0.25">
      <c r="C23" s="148" t="s">
        <v>117</v>
      </c>
      <c r="D23" s="240"/>
      <c r="E23" s="149"/>
      <c r="F23" s="149"/>
      <c r="G23" s="149"/>
      <c r="H23" s="149"/>
      <c r="I23" s="149"/>
      <c r="J23" s="149"/>
      <c r="K23" s="149"/>
      <c r="L23" s="149"/>
      <c r="M23" s="149"/>
    </row>
    <row r="24" spans="3:14" ht="24" x14ac:dyDescent="0.25">
      <c r="C24" s="117" t="s">
        <v>118</v>
      </c>
      <c r="D24" s="118">
        <v>-107306</v>
      </c>
      <c r="E24" s="118">
        <v>-141570</v>
      </c>
      <c r="F24" s="118">
        <v>-200338</v>
      </c>
      <c r="G24" s="118">
        <v>-247042</v>
      </c>
      <c r="H24" s="118">
        <v>-295785</v>
      </c>
      <c r="I24" s="118">
        <v>-327194</v>
      </c>
      <c r="J24" s="118">
        <v>-378151</v>
      </c>
      <c r="K24" s="118">
        <v>-400739</v>
      </c>
      <c r="L24" s="118">
        <v>-418892</v>
      </c>
      <c r="M24" s="118">
        <v>-440550</v>
      </c>
      <c r="N24" s="150"/>
    </row>
    <row r="25" spans="3:14" x14ac:dyDescent="0.25">
      <c r="C25" s="117" t="s">
        <v>119</v>
      </c>
      <c r="D25" s="118">
        <v>-147676</v>
      </c>
      <c r="E25" s="118">
        <v>-181391</v>
      </c>
      <c r="F25" s="118">
        <v>-228737</v>
      </c>
      <c r="G25" s="118">
        <v>-253374</v>
      </c>
      <c r="H25" s="118">
        <v>-297138</v>
      </c>
      <c r="I25" s="118">
        <v>-308797</v>
      </c>
      <c r="J25" s="118">
        <v>-385016</v>
      </c>
      <c r="K25" s="118">
        <v>-440428</v>
      </c>
      <c r="L25" s="118">
        <v>-465113</v>
      </c>
      <c r="M25" s="118">
        <v>-478243</v>
      </c>
      <c r="N25" s="150"/>
    </row>
    <row r="26" spans="3:14" x14ac:dyDescent="0.25">
      <c r="C26" s="117" t="s">
        <v>120</v>
      </c>
      <c r="D26" s="118">
        <v>0</v>
      </c>
      <c r="E26" s="118">
        <v>0</v>
      </c>
      <c r="F26" s="118">
        <v>0</v>
      </c>
      <c r="G26" s="118">
        <v>0</v>
      </c>
      <c r="H26" s="118">
        <v>-1798</v>
      </c>
      <c r="I26" s="118">
        <v>0</v>
      </c>
      <c r="J26" s="118">
        <v>0</v>
      </c>
      <c r="K26" s="118">
        <v>157</v>
      </c>
      <c r="L26" s="118">
        <v>0</v>
      </c>
      <c r="M26" s="118">
        <v>0</v>
      </c>
    </row>
    <row r="27" spans="3:14" x14ac:dyDescent="0.25">
      <c r="C27" s="117" t="s">
        <v>121</v>
      </c>
      <c r="D27" s="118">
        <v>-2386</v>
      </c>
      <c r="E27" s="118">
        <v>-3781</v>
      </c>
      <c r="F27" s="118">
        <v>0</v>
      </c>
      <c r="G27" s="118">
        <v>-4685</v>
      </c>
      <c r="H27" s="118">
        <v>0</v>
      </c>
      <c r="I27" s="118">
        <v>-1630</v>
      </c>
      <c r="J27" s="118">
        <v>0</v>
      </c>
      <c r="K27" s="118">
        <v>0</v>
      </c>
      <c r="L27" s="118">
        <v>0</v>
      </c>
      <c r="M27" s="118">
        <v>0</v>
      </c>
    </row>
    <row r="28" spans="3:14" x14ac:dyDescent="0.25">
      <c r="C28" s="117" t="s">
        <v>122</v>
      </c>
      <c r="D28" s="118">
        <v>0</v>
      </c>
      <c r="E28" s="118">
        <v>-3000</v>
      </c>
      <c r="F28" s="118">
        <v>-2500</v>
      </c>
      <c r="G28" s="118">
        <v>-3248</v>
      </c>
      <c r="H28" s="118">
        <v>-45000</v>
      </c>
      <c r="I28" s="118">
        <v>0</v>
      </c>
      <c r="J28" s="118">
        <v>-1000</v>
      </c>
      <c r="K28" s="118">
        <v>0</v>
      </c>
      <c r="L28" s="118">
        <v>0</v>
      </c>
      <c r="M28" s="118">
        <v>0</v>
      </c>
      <c r="N28" s="150"/>
    </row>
    <row r="29" spans="3:14" x14ac:dyDescent="0.25">
      <c r="C29" s="151" t="s">
        <v>123</v>
      </c>
      <c r="D29" s="118">
        <v>-46110</v>
      </c>
      <c r="E29" s="118">
        <v>-58141</v>
      </c>
      <c r="F29" s="118">
        <v>-5453</v>
      </c>
      <c r="G29" s="118">
        <v>0</v>
      </c>
      <c r="H29" s="118">
        <v>0</v>
      </c>
      <c r="I29" s="118">
        <v>0</v>
      </c>
      <c r="J29" s="118">
        <v>0</v>
      </c>
      <c r="K29" s="118">
        <v>0</v>
      </c>
      <c r="L29" s="118">
        <v>0</v>
      </c>
      <c r="M29" s="118">
        <v>0</v>
      </c>
    </row>
    <row r="30" spans="3:14" x14ac:dyDescent="0.25">
      <c r="C30" s="151" t="s">
        <v>124</v>
      </c>
      <c r="D30" s="118">
        <v>0</v>
      </c>
      <c r="E30" s="118">
        <v>0</v>
      </c>
      <c r="F30" s="118">
        <v>286</v>
      </c>
      <c r="G30" s="118">
        <v>0</v>
      </c>
      <c r="H30" s="118">
        <v>0</v>
      </c>
      <c r="I30" s="118">
        <v>0</v>
      </c>
      <c r="J30" s="118">
        <v>0</v>
      </c>
      <c r="K30" s="118">
        <v>0</v>
      </c>
      <c r="L30" s="118">
        <v>0</v>
      </c>
      <c r="M30" s="118">
        <v>0</v>
      </c>
    </row>
    <row r="31" spans="3:14" ht="15.75" thickBot="1" x14ac:dyDescent="0.3">
      <c r="C31" s="152" t="s">
        <v>125</v>
      </c>
      <c r="D31" s="118">
        <v>0</v>
      </c>
      <c r="E31" s="118">
        <v>0</v>
      </c>
      <c r="F31" s="118">
        <v>0</v>
      </c>
      <c r="G31" s="118">
        <v>0</v>
      </c>
      <c r="H31" s="153">
        <v>-48304</v>
      </c>
      <c r="I31" s="118">
        <v>0</v>
      </c>
      <c r="J31" s="118">
        <v>0</v>
      </c>
      <c r="K31" s="118">
        <v>0</v>
      </c>
      <c r="L31" s="118">
        <v>0</v>
      </c>
      <c r="M31" s="118">
        <v>0</v>
      </c>
    </row>
    <row r="32" spans="3:14" x14ac:dyDescent="0.25">
      <c r="C32" s="127" t="s">
        <v>27</v>
      </c>
      <c r="D32" s="154">
        <v>-303478</v>
      </c>
      <c r="E32" s="154">
        <v>-387883</v>
      </c>
      <c r="F32" s="154">
        <v>-436743</v>
      </c>
      <c r="G32" s="154">
        <v>-508349</v>
      </c>
      <c r="H32" s="154">
        <v>-688025</v>
      </c>
      <c r="I32" s="154">
        <v>-637621</v>
      </c>
      <c r="J32" s="154">
        <v>-764168</v>
      </c>
      <c r="K32" s="154">
        <v>-841010</v>
      </c>
      <c r="L32" s="154">
        <v>-884005</v>
      </c>
      <c r="M32" s="154">
        <v>-918793</v>
      </c>
    </row>
    <row r="33" spans="3:14" x14ac:dyDescent="0.25">
      <c r="C33" s="125"/>
      <c r="D33" s="155"/>
      <c r="E33" s="155"/>
      <c r="F33" s="155"/>
      <c r="G33" s="155"/>
      <c r="H33" s="155"/>
      <c r="I33" s="155"/>
      <c r="J33" s="155"/>
      <c r="K33" s="155"/>
      <c r="L33" s="155"/>
      <c r="M33" s="155"/>
    </row>
    <row r="34" spans="3:14" x14ac:dyDescent="0.25">
      <c r="C34" s="148" t="s">
        <v>126</v>
      </c>
      <c r="D34" s="149"/>
      <c r="E34" s="149"/>
      <c r="F34" s="149"/>
      <c r="G34" s="149"/>
      <c r="H34" s="149"/>
      <c r="I34" s="149"/>
      <c r="J34" s="149"/>
      <c r="K34" s="149"/>
      <c r="L34" s="149"/>
      <c r="M34" s="149"/>
    </row>
    <row r="35" spans="3:14" x14ac:dyDescent="0.25">
      <c r="C35" s="117" t="s">
        <v>348</v>
      </c>
      <c r="D35" s="118">
        <v>-5104</v>
      </c>
      <c r="E35" s="118">
        <v>-20284</v>
      </c>
      <c r="F35" s="118">
        <v>-12288</v>
      </c>
      <c r="G35" s="118">
        <v>68294</v>
      </c>
      <c r="H35" s="118">
        <v>16770</v>
      </c>
      <c r="I35" s="118">
        <v>-148108.50841616452</v>
      </c>
      <c r="J35" s="118">
        <v>290417.08145566483</v>
      </c>
      <c r="K35" s="118">
        <v>281117.67315487505</v>
      </c>
      <c r="L35" s="118">
        <v>257493</v>
      </c>
      <c r="M35" s="118">
        <v>55841</v>
      </c>
    </row>
    <row r="36" spans="3:14" x14ac:dyDescent="0.25">
      <c r="C36" s="117" t="s">
        <v>127</v>
      </c>
      <c r="D36" s="118">
        <v>2700000</v>
      </c>
      <c r="E36" s="118">
        <v>245000</v>
      </c>
      <c r="F36" s="118">
        <v>1989890</v>
      </c>
      <c r="G36" s="118">
        <v>1112000</v>
      </c>
      <c r="H36" s="118">
        <v>200000</v>
      </c>
      <c r="I36" s="118">
        <v>1800000</v>
      </c>
      <c r="J36" s="118">
        <v>4472783</v>
      </c>
      <c r="K36" s="118">
        <v>500000</v>
      </c>
      <c r="L36" s="118">
        <v>450000</v>
      </c>
      <c r="M36" s="118">
        <v>1050000</v>
      </c>
    </row>
    <row r="37" spans="3:14" x14ac:dyDescent="0.25">
      <c r="C37" s="117" t="s">
        <v>128</v>
      </c>
      <c r="D37" s="118">
        <v>0</v>
      </c>
      <c r="E37" s="118">
        <v>0</v>
      </c>
      <c r="F37" s="118">
        <v>-1036675</v>
      </c>
      <c r="G37" s="118">
        <v>0</v>
      </c>
      <c r="H37" s="118">
        <v>0</v>
      </c>
      <c r="I37" s="118">
        <v>0</v>
      </c>
      <c r="J37" s="118">
        <v>0</v>
      </c>
      <c r="K37" s="118">
        <v>0</v>
      </c>
      <c r="L37" s="118">
        <v>0</v>
      </c>
      <c r="M37" s="118">
        <v>0</v>
      </c>
      <c r="N37" s="150"/>
    </row>
    <row r="38" spans="3:14" x14ac:dyDescent="0.25">
      <c r="C38" s="117" t="s">
        <v>129</v>
      </c>
      <c r="D38" s="118">
        <v>-1508428</v>
      </c>
      <c r="E38" s="118">
        <v>0</v>
      </c>
      <c r="F38" s="118">
        <v>-760980</v>
      </c>
      <c r="G38" s="118">
        <v>-630000</v>
      </c>
      <c r="H38" s="118">
        <v>0</v>
      </c>
      <c r="I38" s="118">
        <v>-1600000</v>
      </c>
      <c r="J38" s="118">
        <v>-2734562</v>
      </c>
      <c r="K38" s="118">
        <v>-500000</v>
      </c>
      <c r="L38" s="118">
        <v>-650000</v>
      </c>
      <c r="M38" s="118">
        <v>-1030000</v>
      </c>
      <c r="N38" s="150"/>
    </row>
    <row r="39" spans="3:14" x14ac:dyDescent="0.25">
      <c r="C39" s="117" t="s">
        <v>130</v>
      </c>
      <c r="D39" s="118">
        <v>-150786</v>
      </c>
      <c r="E39" s="118">
        <v>-155244</v>
      </c>
      <c r="F39" s="118">
        <v>-181419</v>
      </c>
      <c r="G39" s="118">
        <v>-194212</v>
      </c>
      <c r="H39" s="118">
        <v>-209259</v>
      </c>
      <c r="I39" s="118">
        <v>-219409</v>
      </c>
      <c r="J39" s="118">
        <v>-263047</v>
      </c>
      <c r="K39" s="118">
        <v>-303864</v>
      </c>
      <c r="L39" s="118">
        <v>-451906</v>
      </c>
      <c r="M39" s="118">
        <v>-464834</v>
      </c>
    </row>
    <row r="40" spans="3:14" x14ac:dyDescent="0.25">
      <c r="C40" s="117" t="s">
        <v>131</v>
      </c>
      <c r="D40" s="118">
        <v>-87867</v>
      </c>
      <c r="E40" s="118">
        <v>-10480</v>
      </c>
      <c r="F40" s="118">
        <v>-23277</v>
      </c>
      <c r="G40" s="118">
        <v>-12608</v>
      </c>
      <c r="H40" s="118">
        <v>-6397</v>
      </c>
      <c r="I40" s="118">
        <v>-20973</v>
      </c>
      <c r="J40" s="118">
        <v>-74077</v>
      </c>
      <c r="K40" s="118">
        <v>-6441</v>
      </c>
      <c r="L40" s="118">
        <v>-5416</v>
      </c>
      <c r="M40" s="118">
        <v>-10978</v>
      </c>
    </row>
    <row r="41" spans="3:14" x14ac:dyDescent="0.25">
      <c r="C41" s="117" t="s">
        <v>22</v>
      </c>
      <c r="D41" s="118">
        <v>-8868</v>
      </c>
      <c r="E41" s="118">
        <v>-4454</v>
      </c>
      <c r="F41" s="118">
        <v>-5377</v>
      </c>
      <c r="G41" s="118">
        <v>-9592</v>
      </c>
      <c r="H41" s="118">
        <v>-14796</v>
      </c>
      <c r="I41" s="118">
        <v>28123</v>
      </c>
      <c r="J41" s="118">
        <v>-7543</v>
      </c>
      <c r="K41" s="118">
        <v>-11043</v>
      </c>
      <c r="L41" s="118">
        <v>-21852</v>
      </c>
      <c r="M41" s="118">
        <v>-1926</v>
      </c>
    </row>
    <row r="42" spans="3:14" x14ac:dyDescent="0.25">
      <c r="C42" s="117" t="s">
        <v>132</v>
      </c>
      <c r="D42" s="118">
        <v>-54675</v>
      </c>
      <c r="E42" s="118">
        <v>0</v>
      </c>
      <c r="F42" s="118">
        <v>-45317</v>
      </c>
      <c r="G42" s="118">
        <v>-18900</v>
      </c>
      <c r="H42" s="118">
        <v>0</v>
      </c>
      <c r="I42" s="118">
        <v>0</v>
      </c>
      <c r="J42" s="118">
        <v>-17175</v>
      </c>
      <c r="K42" s="118">
        <v>0</v>
      </c>
      <c r="L42" s="118">
        <v>0</v>
      </c>
      <c r="M42" s="118">
        <v>0</v>
      </c>
      <c r="N42" s="150"/>
    </row>
    <row r="43" spans="3:14" x14ac:dyDescent="0.25">
      <c r="C43" s="117" t="s">
        <v>133</v>
      </c>
      <c r="D43" s="118">
        <v>0</v>
      </c>
      <c r="E43" s="118">
        <v>0</v>
      </c>
      <c r="F43" s="118">
        <v>0</v>
      </c>
      <c r="G43" s="118">
        <v>0</v>
      </c>
      <c r="H43" s="118">
        <v>0</v>
      </c>
      <c r="I43" s="118">
        <v>-25152</v>
      </c>
      <c r="J43" s="118">
        <v>0</v>
      </c>
      <c r="K43" s="118">
        <v>0</v>
      </c>
      <c r="L43" s="118">
        <v>0</v>
      </c>
      <c r="M43" s="118">
        <v>0</v>
      </c>
    </row>
    <row r="44" spans="3:14" x14ac:dyDescent="0.25">
      <c r="C44" s="117" t="s">
        <v>134</v>
      </c>
      <c r="D44" s="118">
        <v>-161327</v>
      </c>
      <c r="E44" s="118">
        <v>-110000</v>
      </c>
      <c r="F44" s="118">
        <v>0</v>
      </c>
      <c r="G44" s="118">
        <v>-370528</v>
      </c>
      <c r="H44" s="118">
        <v>0</v>
      </c>
      <c r="I44" s="118">
        <v>0</v>
      </c>
      <c r="J44" s="118">
        <v>-1703787</v>
      </c>
      <c r="K44" s="118">
        <v>0</v>
      </c>
      <c r="L44" s="118">
        <v>0</v>
      </c>
      <c r="M44" s="118">
        <v>0</v>
      </c>
    </row>
    <row r="45" spans="3:14" x14ac:dyDescent="0.25">
      <c r="C45" s="117" t="s">
        <v>135</v>
      </c>
      <c r="D45" s="118">
        <v>1145</v>
      </c>
      <c r="E45" s="118">
        <v>12470</v>
      </c>
      <c r="F45" s="118">
        <v>0</v>
      </c>
      <c r="G45" s="118">
        <v>0</v>
      </c>
      <c r="H45" s="118">
        <v>0</v>
      </c>
      <c r="I45" s="118">
        <v>0</v>
      </c>
      <c r="J45" s="118">
        <v>0</v>
      </c>
      <c r="K45" s="118">
        <v>0</v>
      </c>
      <c r="L45" s="118">
        <v>0</v>
      </c>
      <c r="M45" s="118">
        <v>0</v>
      </c>
    </row>
    <row r="46" spans="3:14" x14ac:dyDescent="0.25">
      <c r="C46" s="117" t="s">
        <v>136</v>
      </c>
      <c r="D46" s="118">
        <v>0</v>
      </c>
      <c r="E46" s="118">
        <v>0</v>
      </c>
      <c r="F46" s="118">
        <v>0</v>
      </c>
      <c r="G46" s="118">
        <v>0</v>
      </c>
      <c r="H46" s="118">
        <v>4651</v>
      </c>
      <c r="I46" s="118">
        <v>0</v>
      </c>
      <c r="J46" s="118">
        <v>0</v>
      </c>
      <c r="K46" s="118">
        <v>0</v>
      </c>
      <c r="L46" s="118">
        <v>0</v>
      </c>
      <c r="M46" s="118">
        <v>0</v>
      </c>
    </row>
    <row r="47" spans="3:14" x14ac:dyDescent="0.25">
      <c r="C47" s="117" t="s">
        <v>137</v>
      </c>
      <c r="D47" s="118">
        <v>-724157</v>
      </c>
      <c r="E47" s="118">
        <v>0</v>
      </c>
      <c r="F47" s="118">
        <v>0</v>
      </c>
      <c r="G47" s="118">
        <v>691</v>
      </c>
      <c r="H47" s="118">
        <v>0</v>
      </c>
      <c r="I47" s="118">
        <v>0</v>
      </c>
      <c r="J47" s="118">
        <v>0</v>
      </c>
      <c r="K47" s="118">
        <v>0</v>
      </c>
      <c r="L47" s="118">
        <v>0</v>
      </c>
      <c r="M47" s="118">
        <v>0</v>
      </c>
    </row>
    <row r="48" spans="3:14" ht="15.75" thickBot="1" x14ac:dyDescent="0.3">
      <c r="C48" s="117" t="s">
        <v>138</v>
      </c>
      <c r="D48" s="118">
        <v>-13516</v>
      </c>
      <c r="E48" s="118">
        <v>0</v>
      </c>
      <c r="F48" s="118">
        <v>0</v>
      </c>
      <c r="G48" s="118">
        <v>0</v>
      </c>
      <c r="H48" s="118">
        <v>0</v>
      </c>
      <c r="I48" s="118">
        <v>0</v>
      </c>
      <c r="J48" s="118">
        <v>0</v>
      </c>
      <c r="K48" s="118">
        <v>0</v>
      </c>
      <c r="L48" s="118">
        <v>0</v>
      </c>
      <c r="M48" s="118">
        <v>0</v>
      </c>
    </row>
    <row r="49" spans="3:16" x14ac:dyDescent="0.25">
      <c r="C49" s="127" t="s">
        <v>349</v>
      </c>
      <c r="D49" s="154">
        <v>-13583</v>
      </c>
      <c r="E49" s="154">
        <v>-42992</v>
      </c>
      <c r="F49" s="154">
        <v>-75442</v>
      </c>
      <c r="G49" s="154">
        <v>-54854</v>
      </c>
      <c r="H49" s="154">
        <v>-9031</v>
      </c>
      <c r="I49" s="154">
        <v>-185519.50841616452</v>
      </c>
      <c r="J49" s="154">
        <v>-36990.494461238384</v>
      </c>
      <c r="K49" s="154">
        <f>+SUM(K35:K48)</f>
        <v>-40230.326845124946</v>
      </c>
      <c r="L49" s="154">
        <v>-421681</v>
      </c>
      <c r="M49" s="154">
        <v>-401897</v>
      </c>
    </row>
    <row r="50" spans="3:16" x14ac:dyDescent="0.25">
      <c r="C50" s="121"/>
      <c r="D50" s="122"/>
      <c r="E50" s="122"/>
      <c r="F50" s="122"/>
      <c r="G50" s="122"/>
      <c r="H50" s="122"/>
      <c r="I50" s="122"/>
      <c r="J50" s="122"/>
      <c r="K50" s="122"/>
      <c r="L50" s="122"/>
      <c r="M50" s="122"/>
    </row>
    <row r="51" spans="3:16" x14ac:dyDescent="0.25">
      <c r="C51" s="142" t="s">
        <v>28</v>
      </c>
      <c r="D51" s="143">
        <v>-157</v>
      </c>
      <c r="E51" s="143">
        <v>-494</v>
      </c>
      <c r="F51" s="143">
        <v>8456</v>
      </c>
      <c r="G51" s="143">
        <v>-5520</v>
      </c>
      <c r="H51" s="143">
        <v>4154</v>
      </c>
      <c r="I51" s="143">
        <v>87448</v>
      </c>
      <c r="J51" s="143">
        <v>-83953</v>
      </c>
      <c r="K51" s="143">
        <v>19482</v>
      </c>
      <c r="L51" s="143">
        <v>-21163</v>
      </c>
      <c r="M51" s="143">
        <v>9835</v>
      </c>
    </row>
    <row r="52" spans="3:16" x14ac:dyDescent="0.25">
      <c r="C52" s="117" t="s">
        <v>139</v>
      </c>
      <c r="D52" s="118">
        <v>6691</v>
      </c>
      <c r="E52" s="118">
        <v>6356</v>
      </c>
      <c r="F52" s="118">
        <v>5985</v>
      </c>
      <c r="G52" s="118">
        <v>14245</v>
      </c>
      <c r="H52" s="118">
        <v>8613</v>
      </c>
      <c r="I52" s="118">
        <v>12770</v>
      </c>
      <c r="J52" s="118">
        <v>97963</v>
      </c>
      <c r="K52" s="118">
        <v>24360</v>
      </c>
      <c r="L52" s="118">
        <v>43726</v>
      </c>
      <c r="M52" s="118">
        <v>21403</v>
      </c>
    </row>
    <row r="53" spans="3:16" ht="21.75" customHeight="1" thickBot="1" x14ac:dyDescent="0.3">
      <c r="C53" s="152" t="s">
        <v>140</v>
      </c>
      <c r="D53" s="153">
        <v>-178</v>
      </c>
      <c r="E53" s="153">
        <v>123</v>
      </c>
      <c r="F53" s="153">
        <v>-195</v>
      </c>
      <c r="G53" s="153">
        <v>-112</v>
      </c>
      <c r="H53" s="153">
        <v>3</v>
      </c>
      <c r="I53" s="153">
        <v>-2277</v>
      </c>
      <c r="J53" s="153">
        <v>10350</v>
      </c>
      <c r="K53" s="153">
        <v>-116</v>
      </c>
      <c r="L53" s="153">
        <v>-1160</v>
      </c>
      <c r="M53" s="153">
        <v>-1101</v>
      </c>
    </row>
    <row r="54" spans="3:16" x14ac:dyDescent="0.25">
      <c r="C54" s="121" t="s">
        <v>29</v>
      </c>
      <c r="D54" s="122">
        <v>6356</v>
      </c>
      <c r="E54" s="122">
        <v>5985</v>
      </c>
      <c r="F54" s="122">
        <v>14245</v>
      </c>
      <c r="G54" s="122">
        <v>8613</v>
      </c>
      <c r="H54" s="122">
        <v>12770</v>
      </c>
      <c r="I54" s="122">
        <v>97941</v>
      </c>
      <c r="J54" s="122">
        <v>24360</v>
      </c>
      <c r="K54" s="122">
        <v>43726</v>
      </c>
      <c r="L54" s="122">
        <v>21403</v>
      </c>
      <c r="M54" s="122">
        <v>30136</v>
      </c>
    </row>
    <row r="55" spans="3:16" x14ac:dyDescent="0.25">
      <c r="C55" s="121"/>
      <c r="D55" s="122"/>
      <c r="E55" s="122"/>
      <c r="F55" s="122"/>
      <c r="G55" s="122"/>
      <c r="H55" s="122"/>
      <c r="I55" s="122"/>
      <c r="J55" s="122"/>
      <c r="K55" s="122"/>
      <c r="L55" s="122"/>
      <c r="M55" s="122"/>
    </row>
    <row r="56" spans="3:16" x14ac:dyDescent="0.25">
      <c r="C56" s="186" t="s">
        <v>249</v>
      </c>
      <c r="D56" s="122"/>
      <c r="E56" s="122"/>
      <c r="F56" s="122"/>
      <c r="G56" s="122"/>
      <c r="H56" s="122"/>
      <c r="I56" s="122"/>
      <c r="J56" s="122"/>
      <c r="K56" s="122"/>
      <c r="L56" s="122"/>
      <c r="M56" s="122"/>
    </row>
    <row r="57" spans="3:16" x14ac:dyDescent="0.25">
      <c r="C57" s="125" t="s">
        <v>350</v>
      </c>
      <c r="D57" s="122"/>
      <c r="E57" s="122"/>
      <c r="F57" s="122"/>
      <c r="G57" s="122"/>
      <c r="H57" s="122"/>
      <c r="I57" s="185">
        <v>-31109.491583835479</v>
      </c>
      <c r="J57" s="185">
        <v>-99797.149934240908</v>
      </c>
      <c r="K57" s="185">
        <v>-99153.673154875083</v>
      </c>
      <c r="L57" s="185">
        <v>-111226</v>
      </c>
      <c r="M57" s="185"/>
    </row>
    <row r="58" spans="3:16" x14ac:dyDescent="0.25">
      <c r="C58" s="125" t="s">
        <v>351</v>
      </c>
      <c r="D58" s="122"/>
      <c r="E58" s="122"/>
      <c r="F58" s="122"/>
      <c r="G58" s="122"/>
      <c r="H58" s="122"/>
      <c r="I58" s="185">
        <v>31109.491583835479</v>
      </c>
      <c r="J58" s="185">
        <v>99797.681813496034</v>
      </c>
      <c r="K58" s="185">
        <v>99153.673154875054</v>
      </c>
      <c r="L58" s="185">
        <v>111226</v>
      </c>
      <c r="M58" s="185"/>
    </row>
    <row r="59" spans="3:16" x14ac:dyDescent="0.25">
      <c r="C59" s="125"/>
      <c r="D59" s="122"/>
      <c r="E59" s="122"/>
      <c r="F59" s="122"/>
      <c r="G59" s="122"/>
      <c r="H59" s="122"/>
      <c r="I59" s="122"/>
      <c r="J59" s="122"/>
      <c r="K59" s="122"/>
      <c r="L59" s="122"/>
      <c r="M59" s="122"/>
    </row>
    <row r="60" spans="3:16" x14ac:dyDescent="0.25">
      <c r="C60" s="69" t="s">
        <v>94</v>
      </c>
      <c r="D60" s="156"/>
      <c r="E60" s="156"/>
      <c r="F60" s="156"/>
      <c r="G60" s="156"/>
      <c r="H60" s="156"/>
      <c r="I60" s="156"/>
      <c r="J60" s="156"/>
      <c r="K60" s="156"/>
      <c r="L60" s="156"/>
      <c r="M60" s="156"/>
    </row>
    <row r="61" spans="3:16" ht="45" customHeight="1" x14ac:dyDescent="0.25">
      <c r="C61" s="276" t="s">
        <v>379</v>
      </c>
      <c r="D61" s="276"/>
      <c r="E61" s="276"/>
      <c r="F61" s="276"/>
      <c r="G61" s="276"/>
      <c r="H61" s="276"/>
      <c r="I61" s="276"/>
      <c r="J61" s="276"/>
      <c r="K61" s="276"/>
      <c r="L61" s="276"/>
      <c r="M61" s="276"/>
    </row>
    <row r="62" spans="3:16" ht="21.95" customHeight="1" x14ac:dyDescent="0.25">
      <c r="C62" s="278" t="s">
        <v>320</v>
      </c>
      <c r="D62" s="278"/>
      <c r="E62" s="278"/>
      <c r="F62" s="278"/>
      <c r="G62" s="278"/>
      <c r="H62" s="278"/>
      <c r="I62" s="278"/>
      <c r="J62" s="278"/>
      <c r="K62" s="278"/>
      <c r="L62" s="278"/>
      <c r="M62" s="278"/>
      <c r="N62" s="107"/>
      <c r="O62" s="107"/>
      <c r="P62" s="107"/>
    </row>
    <row r="63" spans="3:16" x14ac:dyDescent="0.25">
      <c r="C63" s="278" t="s">
        <v>342</v>
      </c>
      <c r="D63" s="278"/>
      <c r="E63" s="278"/>
      <c r="F63" s="278"/>
      <c r="G63" s="278"/>
      <c r="H63" s="278"/>
      <c r="I63" s="278"/>
      <c r="J63" s="278"/>
      <c r="K63" s="278"/>
      <c r="L63" s="278"/>
      <c r="M63" s="278"/>
    </row>
    <row r="64" spans="3:16" x14ac:dyDescent="0.25">
      <c r="C64" s="278" t="s">
        <v>343</v>
      </c>
      <c r="D64" s="278"/>
      <c r="E64" s="278"/>
      <c r="F64" s="278"/>
      <c r="G64" s="278"/>
      <c r="H64" s="278"/>
      <c r="I64" s="278"/>
      <c r="J64" s="278"/>
      <c r="K64" s="278"/>
      <c r="L64" s="278"/>
      <c r="M64" s="278"/>
    </row>
  </sheetData>
  <mergeCells count="4">
    <mergeCell ref="C62:M62"/>
    <mergeCell ref="C63:M63"/>
    <mergeCell ref="C64:M64"/>
    <mergeCell ref="C61:M61"/>
  </mergeCells>
  <pageMargins left="0.70866141732283472" right="0.70866141732283472" top="0.74803149606299213" bottom="0.74803149606299213" header="0.31496062992125984" footer="0.31496062992125984"/>
  <pageSetup paperSize="9" scale="76" fitToHeight="0" orientation="landscape" r:id="rId1"/>
  <headerFooter>
    <oddFooter>&amp;R&amp;P</oddFooter>
  </headerFooter>
  <rowBreaks count="1" manualBreakCount="1">
    <brk id="33" min="1"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B4B71-60FB-4F09-AB40-02B79C99C91D}">
  <sheetPr>
    <tabColor rgb="FFFED2D9"/>
    <pageSetUpPr fitToPage="1"/>
  </sheetPr>
  <dimension ref="C1:Q29"/>
  <sheetViews>
    <sheetView showGridLines="0" view="pageBreakPreview" zoomScale="115" zoomScaleNormal="100" zoomScaleSheetLayoutView="115" workbookViewId="0">
      <selection activeCell="O21" sqref="O21"/>
    </sheetView>
  </sheetViews>
  <sheetFormatPr defaultColWidth="9.140625" defaultRowHeight="15" outlineLevelRow="1" x14ac:dyDescent="0.25"/>
  <cols>
    <col min="1" max="1" width="1.140625" customWidth="1"/>
    <col min="2" max="2" width="1.28515625" customWidth="1"/>
    <col min="3" max="3" width="56.28515625" customWidth="1"/>
    <col min="4" max="13" width="12.7109375" customWidth="1"/>
    <col min="14" max="14" width="1.42578125" customWidth="1"/>
    <col min="15" max="15" width="10.5703125" bestFit="1" customWidth="1"/>
  </cols>
  <sheetData>
    <row r="1" spans="3:17" ht="4.5" customHeight="1" x14ac:dyDescent="0.25"/>
    <row r="2" spans="3:17" s="3" customFormat="1" ht="15.75" x14ac:dyDescent="0.25">
      <c r="C2" s="112" t="s">
        <v>272</v>
      </c>
    </row>
    <row r="3" spans="3:17" ht="17.25" x14ac:dyDescent="0.25">
      <c r="C3" s="157"/>
    </row>
    <row r="4" spans="3:17" x14ac:dyDescent="0.25">
      <c r="C4" s="254" t="s">
        <v>377</v>
      </c>
      <c r="D4" s="215" t="s">
        <v>303</v>
      </c>
      <c r="E4" s="215" t="s">
        <v>303</v>
      </c>
      <c r="F4" s="215" t="s">
        <v>303</v>
      </c>
      <c r="G4" s="215" t="s">
        <v>303</v>
      </c>
      <c r="H4" s="215" t="s">
        <v>303</v>
      </c>
      <c r="I4" s="215" t="s">
        <v>303</v>
      </c>
      <c r="J4" s="215" t="s">
        <v>304</v>
      </c>
      <c r="K4" s="215" t="s">
        <v>304</v>
      </c>
      <c r="L4" s="215" t="s">
        <v>304</v>
      </c>
      <c r="M4" s="215" t="s">
        <v>304</v>
      </c>
    </row>
    <row r="5" spans="3:17" ht="5.0999999999999996" customHeight="1" x14ac:dyDescent="0.25">
      <c r="C5" s="157"/>
      <c r="D5" s="217"/>
      <c r="E5" s="216"/>
      <c r="F5" s="216"/>
      <c r="G5" s="216"/>
      <c r="H5" s="216"/>
      <c r="I5" s="216"/>
      <c r="J5" s="215"/>
      <c r="K5" s="218"/>
      <c r="L5" s="218"/>
      <c r="M5" s="218"/>
    </row>
    <row r="6" spans="3:17" s="4" customFormat="1" ht="15.75" thickBot="1" x14ac:dyDescent="0.3">
      <c r="C6" s="113" t="s">
        <v>30</v>
      </c>
      <c r="D6" s="114">
        <v>2015</v>
      </c>
      <c r="E6" s="114">
        <v>2016</v>
      </c>
      <c r="F6" s="114">
        <v>2017</v>
      </c>
      <c r="G6" s="114">
        <v>2018</v>
      </c>
      <c r="H6" s="114">
        <v>2019</v>
      </c>
      <c r="I6" s="114">
        <v>2020</v>
      </c>
      <c r="J6" s="114">
        <v>2021</v>
      </c>
      <c r="K6" s="114">
        <v>2022</v>
      </c>
      <c r="L6" s="114">
        <v>2023</v>
      </c>
      <c r="M6" s="114">
        <v>2024</v>
      </c>
      <c r="N6" s="158"/>
      <c r="P6"/>
      <c r="Q6"/>
    </row>
    <row r="7" spans="3:17" s="4" customFormat="1" ht="16.5" thickTop="1" thickBot="1" x14ac:dyDescent="0.3">
      <c r="C7" s="192"/>
      <c r="D7" s="193"/>
      <c r="E7" s="193"/>
      <c r="F7" s="193"/>
      <c r="G7" s="193"/>
      <c r="H7" s="193"/>
      <c r="I7" s="193"/>
      <c r="J7" s="193"/>
      <c r="K7" s="193"/>
      <c r="L7" s="193"/>
      <c r="M7" s="193"/>
      <c r="N7" s="158"/>
      <c r="P7"/>
      <c r="Q7"/>
    </row>
    <row r="8" spans="3:17" s="4" customFormat="1" ht="15.75" thickBot="1" x14ac:dyDescent="0.3">
      <c r="C8" s="189" t="s">
        <v>257</v>
      </c>
      <c r="D8" s="190">
        <f>+'Annual Summary'!I64*1000</f>
        <v>213295.99999999994</v>
      </c>
      <c r="E8" s="190">
        <f>+'Annual Summary'!J64*1000</f>
        <v>276299.99999999994</v>
      </c>
      <c r="F8" s="190">
        <f>+'Annual Summary'!K64*1000</f>
        <v>362200.00000000012</v>
      </c>
      <c r="G8" s="190">
        <f>+'Annual Summary'!L64*1000</f>
        <v>370200</v>
      </c>
      <c r="H8" s="190">
        <f>+'Annual Summary'!M64*1000</f>
        <v>448800.00000000012</v>
      </c>
      <c r="I8" s="190">
        <f>+'Annual Summary'!N64*1000</f>
        <v>549700.00000000012</v>
      </c>
      <c r="J8" s="190">
        <f>+'Annual Summary'!O64*1000</f>
        <v>572379.79754154186</v>
      </c>
      <c r="K8" s="190">
        <f>+'Annual Summary'!P64*1000</f>
        <v>576830.08554504905</v>
      </c>
      <c r="L8" s="190">
        <f>+'Annual Summary'!Q64*1000</f>
        <v>693896.07932736946</v>
      </c>
      <c r="M8" s="190">
        <f>+'Annual Summary'!R64*1000</f>
        <v>818985.68337477511</v>
      </c>
      <c r="N8" s="158"/>
      <c r="P8"/>
      <c r="Q8"/>
    </row>
    <row r="9" spans="3:17" s="4" customFormat="1" x14ac:dyDescent="0.25">
      <c r="C9" s="192"/>
      <c r="D9" s="193"/>
      <c r="E9" s="193"/>
      <c r="F9" s="193"/>
      <c r="G9" s="193"/>
      <c r="H9" s="193"/>
      <c r="I9" s="193"/>
      <c r="J9" s="193"/>
      <c r="K9" s="193"/>
      <c r="L9" s="193"/>
      <c r="M9" s="193"/>
      <c r="N9" s="158"/>
      <c r="P9"/>
      <c r="Q9"/>
    </row>
    <row r="10" spans="3:17" x14ac:dyDescent="0.25">
      <c r="C10" s="194" t="s">
        <v>273</v>
      </c>
      <c r="D10" s="125"/>
      <c r="E10" s="125"/>
      <c r="F10" s="125"/>
      <c r="G10" s="125"/>
      <c r="H10" s="125"/>
      <c r="I10" s="125"/>
      <c r="J10" s="125"/>
      <c r="K10" s="125"/>
      <c r="L10" s="125"/>
      <c r="M10" s="125"/>
      <c r="O10" s="4"/>
    </row>
    <row r="11" spans="3:17" ht="15" customHeight="1" x14ac:dyDescent="0.25">
      <c r="C11" s="117" t="s">
        <v>268</v>
      </c>
      <c r="D11" s="118">
        <f>+'Annual BS'!D39</f>
        <v>-307878</v>
      </c>
      <c r="E11" s="118">
        <f>+'Annual BS'!E39</f>
        <v>-486869</v>
      </c>
      <c r="F11" s="118">
        <f>+'Annual BS'!F39</f>
        <v>-553828</v>
      </c>
      <c r="G11" s="118">
        <f>+'Annual BS'!G39</f>
        <v>-2048783</v>
      </c>
      <c r="H11" s="118">
        <f>+'Annual BS'!H39</f>
        <v>-2163786</v>
      </c>
      <c r="I11" s="118">
        <f>+'Annual BS'!I39</f>
        <v>-2256237</v>
      </c>
      <c r="J11" s="118">
        <f>+'Annual BS'!J39</f>
        <v>6982462.4000000004</v>
      </c>
      <c r="K11" s="118">
        <f>+'Annual BS'!K39</f>
        <v>6519815.4819775317</v>
      </c>
      <c r="L11" s="118">
        <f>+'Annual BS'!L39</f>
        <v>6190651.8095634123</v>
      </c>
      <c r="M11" s="118">
        <f>+'Annual BS'!M39</f>
        <v>5872630.8522625156</v>
      </c>
      <c r="O11" s="4"/>
    </row>
    <row r="12" spans="3:17" ht="15" customHeight="1" x14ac:dyDescent="0.25">
      <c r="C12" s="117" t="s">
        <v>269</v>
      </c>
      <c r="D12" s="118">
        <f>+'Annual BS'!D42</f>
        <v>2592859</v>
      </c>
      <c r="E12" s="118">
        <f>+'Annual BS'!E42</f>
        <v>2897840</v>
      </c>
      <c r="F12" s="118">
        <f>+'Annual BS'!F42</f>
        <v>4112790</v>
      </c>
      <c r="G12" s="118">
        <f>+'Annual BS'!G42</f>
        <v>4573202</v>
      </c>
      <c r="H12" s="118">
        <f>+'Annual BS'!H42</f>
        <v>4948800</v>
      </c>
      <c r="I12" s="118">
        <f>+'Annual BS'!I42</f>
        <v>5080470.2922682595</v>
      </c>
      <c r="J12" s="118">
        <f>+'Annual BS'!J42</f>
        <v>7078341.0572480755</v>
      </c>
      <c r="K12" s="118">
        <f>+'Annual BS'!K42</f>
        <v>7326900.5873643365</v>
      </c>
      <c r="L12" s="118">
        <f>+'Annual BS'!L42</f>
        <v>7414205.3854160635</v>
      </c>
      <c r="M12" s="118">
        <f>+'Annual BS'!M42</f>
        <v>7579973.6245725257</v>
      </c>
      <c r="O12" s="4"/>
    </row>
    <row r="13" spans="3:17" ht="15" customHeight="1" x14ac:dyDescent="0.25">
      <c r="C13" s="117" t="s">
        <v>270</v>
      </c>
      <c r="D13" s="118">
        <f>+'Annual BS'!D52</f>
        <v>18807</v>
      </c>
      <c r="E13" s="118">
        <f>+'Annual BS'!E52</f>
        <v>61394</v>
      </c>
      <c r="F13" s="118">
        <f>+'Annual BS'!F52</f>
        <v>53072</v>
      </c>
      <c r="G13" s="118">
        <f>+'Annual BS'!G52</f>
        <v>47913</v>
      </c>
      <c r="H13" s="118">
        <f>+'Annual BS'!H52</f>
        <v>91726</v>
      </c>
      <c r="I13" s="118">
        <f>+'Annual BS'!I52</f>
        <v>109636.10538044406</v>
      </c>
      <c r="J13" s="118">
        <f>+'Annual BS'!J52</f>
        <v>190738.81964049424</v>
      </c>
      <c r="K13" s="118">
        <f>+'Annual BS'!K52</f>
        <v>297042.71754802985</v>
      </c>
      <c r="L13" s="118">
        <f>+'Annual BS'!L52</f>
        <v>337695.34866405191</v>
      </c>
      <c r="M13" s="118">
        <f>+'Annual BS'!M52</f>
        <v>357516.81063798047</v>
      </c>
      <c r="O13" s="4"/>
    </row>
    <row r="14" spans="3:17" ht="15" customHeight="1" x14ac:dyDescent="0.25">
      <c r="C14" s="117" t="s">
        <v>385</v>
      </c>
      <c r="D14" s="118">
        <f>('Annual BS'!D70+'Annual BS'!D71+'Annual BS'!D72)-('Annual BS'!D63+'Annual BS'!D64+'Annual BS'!D65)</f>
        <v>109532</v>
      </c>
      <c r="E14" s="118">
        <f>('Annual BS'!E70+'Annual BS'!E71+'Annual BS'!E72)-('Annual BS'!E63+'Annual BS'!E64+'Annual BS'!E65)</f>
        <v>0</v>
      </c>
      <c r="F14" s="118">
        <f>('Annual BS'!F70+'Annual BS'!F71+'Annual BS'!F72)-('Annual BS'!F63+'Annual BS'!F64+'Annual BS'!F65)</f>
        <v>-1613</v>
      </c>
      <c r="G14" s="118">
        <f>('Annual BS'!G70+'Annual BS'!G71+'Annual BS'!G72)-('Annual BS'!G63+'Annual BS'!G64+'Annual BS'!G65)</f>
        <v>6398</v>
      </c>
      <c r="H14" s="118">
        <f>('Annual BS'!H70+'Annual BS'!H71+'Annual BS'!H72)-('Annual BS'!H63+'Annual BS'!H64+'Annual BS'!H65)</f>
        <v>17720</v>
      </c>
      <c r="I14" s="118">
        <f>('Annual BS'!I70+'Annual BS'!I71+'Annual BS'!I72)-('Annual BS'!I63+'Annual BS'!I64+'Annual BS'!I65)</f>
        <v>18149</v>
      </c>
      <c r="J14" s="118">
        <f>('Annual BS'!J70+'Annual BS'!J71+'Annual BS'!J72)-('Annual BS'!J63+'Annual BS'!J64+'Annual BS'!J65)</f>
        <v>27374</v>
      </c>
      <c r="K14" s="118">
        <f>('Annual BS'!K70+'Annual BS'!K71+'Annual BS'!K72)-('Annual BS'!K63+'Annual BS'!K64+'Annual BS'!K65)</f>
        <v>3230</v>
      </c>
      <c r="L14" s="118">
        <f>('Annual BS'!L70+'Annual BS'!L71+'Annual BS'!L72)-('Annual BS'!L63+'Annual BS'!L64+'Annual BS'!L65)</f>
        <v>21981</v>
      </c>
      <c r="M14" s="118">
        <f>('Annual BS'!M70+'Annual BS'!M71+'Annual BS'!M72)-('Annual BS'!M63+'Annual BS'!M64+'Annual BS'!M65)</f>
        <v>12315</v>
      </c>
      <c r="O14" s="4"/>
    </row>
    <row r="15" spans="3:17" ht="15" customHeight="1" x14ac:dyDescent="0.25">
      <c r="C15" s="117" t="s">
        <v>271</v>
      </c>
      <c r="D15" s="118">
        <f>+-('Annual BS'!D14+'Annual BS'!D22-'Annual BS'!D45-'Annual BS'!D51)</f>
        <v>275812</v>
      </c>
      <c r="E15" s="118">
        <f>+-('Annual BS'!E14+'Annual BS'!E22-'Annual BS'!E45-'Annual BS'!E51)</f>
        <v>277922</v>
      </c>
      <c r="F15" s="118">
        <f>+-('Annual BS'!F14+'Annual BS'!F22-'Annual BS'!F45-'Annual BS'!F51)</f>
        <v>241209</v>
      </c>
      <c r="G15" s="118">
        <f>+-('Annual BS'!G14+'Annual BS'!G22-'Annual BS'!G45-'Annual BS'!G51)</f>
        <v>229517</v>
      </c>
      <c r="H15" s="118">
        <f>+-('Annual BS'!H14+'Annual BS'!H22-'Annual BS'!H45-'Annual BS'!H51)</f>
        <v>226896</v>
      </c>
      <c r="I15" s="118">
        <f>+-('Annual BS'!I14+'Annual BS'!I22-'Annual BS'!I45-'Annual BS'!I51)</f>
        <v>226989.4245900641</v>
      </c>
      <c r="J15" s="118">
        <f>+-('Annual BS'!J14+'Annual BS'!J22-'Annual BS'!J45-'Annual BS'!J51)</f>
        <v>1348141</v>
      </c>
      <c r="K15" s="118">
        <f>+-('Annual BS'!K14+'Annual BS'!K22-'Annual BS'!K45-'Annual BS'!K51)</f>
        <v>1288050.350053913</v>
      </c>
      <c r="L15" s="118">
        <f>+-('Annual BS'!L14+'Annual BS'!L22-'Annual BS'!L45-'Annual BS'!L51)</f>
        <v>1151611.5773107929</v>
      </c>
      <c r="M15" s="118">
        <f>+-('Annual BS'!M14+'Annual BS'!M22-'Annual BS'!M45-'Annual BS'!M51)</f>
        <v>1026004.3011888865</v>
      </c>
      <c r="O15" s="4"/>
    </row>
    <row r="16" spans="3:17" ht="15" customHeight="1" x14ac:dyDescent="0.25">
      <c r="C16" s="117" t="s">
        <v>267</v>
      </c>
      <c r="D16" s="118">
        <f>+-'Annual BS'!D26</f>
        <v>-6356</v>
      </c>
      <c r="E16" s="118">
        <f>+-'Annual BS'!E26</f>
        <v>-5985</v>
      </c>
      <c r="F16" s="118">
        <f>+-'Annual BS'!F26</f>
        <v>-14245</v>
      </c>
      <c r="G16" s="118">
        <f>+-'Annual BS'!G26</f>
        <v>-8613</v>
      </c>
      <c r="H16" s="118">
        <f>+-'Annual BS'!H26</f>
        <v>-12770</v>
      </c>
      <c r="I16" s="118">
        <f>+-'Annual BS'!I26</f>
        <v>-97940.889199133308</v>
      </c>
      <c r="J16" s="118">
        <f>+-'Annual BS'!J26</f>
        <v>-24360</v>
      </c>
      <c r="K16" s="118">
        <f>+-'Annual BS'!K26</f>
        <v>-43725.789712353901</v>
      </c>
      <c r="L16" s="118">
        <f>+-'Annual BS'!L26</f>
        <v>-21402.568781965503</v>
      </c>
      <c r="M16" s="118">
        <f>+-'Annual BS'!M26</f>
        <v>-30136.4562713575</v>
      </c>
      <c r="O16" s="4"/>
    </row>
    <row r="17" spans="3:15" ht="15" customHeight="1" x14ac:dyDescent="0.25">
      <c r="C17" s="117" t="s">
        <v>295</v>
      </c>
      <c r="D17" s="118">
        <f>+-'Annual BS'!D85</f>
        <v>-762059</v>
      </c>
      <c r="E17" s="118">
        <f>+-'Annual BS'!E85</f>
        <v>-762059</v>
      </c>
      <c r="F17" s="118">
        <f>+-'Annual BS'!F85</f>
        <v>-762059</v>
      </c>
      <c r="G17" s="118">
        <f>+-'Annual BS'!G85</f>
        <v>-762059</v>
      </c>
      <c r="H17" s="118">
        <f>+-'Annual BS'!H85</f>
        <v>-762059</v>
      </c>
      <c r="I17" s="118">
        <f>+-'Annual BS'!I85</f>
        <v>-750708</v>
      </c>
      <c r="J17" s="118">
        <f>+-'Annual BS'!J85</f>
        <v>-7753556</v>
      </c>
      <c r="K17" s="118">
        <f>+-'Annual BS'!K85</f>
        <v>-7585123.7790000001</v>
      </c>
      <c r="L17" s="118">
        <f>+-'Annual BS'!L85</f>
        <v>-7538917.142</v>
      </c>
      <c r="M17" s="118">
        <f>+-'Annual BS'!M85</f>
        <v>-7462582.7999999998</v>
      </c>
      <c r="O17" s="4"/>
    </row>
    <row r="18" spans="3:15" ht="15" customHeight="1" x14ac:dyDescent="0.25">
      <c r="C18" s="117" t="s">
        <v>296</v>
      </c>
      <c r="D18" s="118">
        <f>+-'Annual BS'!D86-'Annual BS'!D87</f>
        <v>-978203</v>
      </c>
      <c r="E18" s="118">
        <f>+-'Annual BS'!E86-'Annual BS'!E87</f>
        <v>-837019</v>
      </c>
      <c r="F18" s="118">
        <f>+-'Annual BS'!F86-'Annual BS'!F87</f>
        <v>-695835</v>
      </c>
      <c r="G18" s="118">
        <f>+-'Annual BS'!G86-'Annual BS'!G87</f>
        <v>-554659</v>
      </c>
      <c r="H18" s="118">
        <f>+-'Annual BS'!H86-'Annual BS'!H87</f>
        <v>-413483</v>
      </c>
      <c r="I18" s="118">
        <f>+-'Annual BS'!I86-'Annual BS'!I87</f>
        <v>-272283.31</v>
      </c>
      <c r="J18" s="118">
        <f>+-'Annual BS'!J86-'Annual BS'!J87</f>
        <v>-5476085.7240000004</v>
      </c>
      <c r="K18" s="118">
        <f>+-'Annual BS'!K86-'Annual BS'!K87</f>
        <v>-5035377.5719999997</v>
      </c>
      <c r="L18" s="118">
        <f>+-'Annual BS'!L86-'Annual BS'!L87</f>
        <v>-4575055.2770000007</v>
      </c>
      <c r="M18" s="118">
        <f>+-'Annual BS'!M86-'Annual BS'!M87</f>
        <v>-4077055.5020000003</v>
      </c>
      <c r="O18" s="4"/>
    </row>
    <row r="19" spans="3:15" ht="15" customHeight="1" thickBot="1" x14ac:dyDescent="0.3">
      <c r="C19" s="151" t="s">
        <v>274</v>
      </c>
      <c r="D19" s="188">
        <f>-'Annual BS'!D90</f>
        <v>0</v>
      </c>
      <c r="E19" s="188">
        <f>-'Annual BS'!E90</f>
        <v>0</v>
      </c>
      <c r="F19" s="188">
        <f>-'Annual BS'!F90</f>
        <v>-1036675</v>
      </c>
      <c r="G19" s="188">
        <f>-'Annual BS'!G90</f>
        <v>0</v>
      </c>
      <c r="H19" s="188">
        <f>-'Annual BS'!H90</f>
        <v>0</v>
      </c>
      <c r="I19" s="188">
        <f>-'Annual BS'!I90</f>
        <v>0</v>
      </c>
      <c r="J19" s="188">
        <f>-'Annual BS'!J90</f>
        <v>0</v>
      </c>
      <c r="K19" s="188">
        <f>-'Annual BS'!K90</f>
        <v>0</v>
      </c>
      <c r="L19" s="188">
        <f>-'Annual BS'!L90</f>
        <v>0</v>
      </c>
      <c r="M19" s="188">
        <f>-'Annual BS'!M90</f>
        <v>0</v>
      </c>
      <c r="O19" s="4"/>
    </row>
    <row r="20" spans="3:15" ht="15" customHeight="1" thickBot="1" x14ac:dyDescent="0.3">
      <c r="C20" s="189" t="s">
        <v>275</v>
      </c>
      <c r="D20" s="190">
        <f t="shared" ref="D20:M20" si="0">+SUM(D11:D19)</f>
        <v>942514</v>
      </c>
      <c r="E20" s="190">
        <f>+SUM(E11:E19)</f>
        <v>1145224</v>
      </c>
      <c r="F20" s="190">
        <f t="shared" si="0"/>
        <v>1342816</v>
      </c>
      <c r="G20" s="190">
        <f t="shared" si="0"/>
        <v>1482916</v>
      </c>
      <c r="H20" s="190">
        <f t="shared" si="0"/>
        <v>1933044</v>
      </c>
      <c r="I20" s="190">
        <f t="shared" si="0"/>
        <v>2058075.623039634</v>
      </c>
      <c r="J20" s="190">
        <f t="shared" si="0"/>
        <v>2373055.5528885713</v>
      </c>
      <c r="K20" s="190">
        <f t="shared" si="0"/>
        <v>2770811.9962314554</v>
      </c>
      <c r="L20" s="190">
        <f t="shared" si="0"/>
        <v>2980770.1331723547</v>
      </c>
      <c r="M20" s="190">
        <f t="shared" si="0"/>
        <v>3278665.8303905511</v>
      </c>
      <c r="O20" s="4"/>
    </row>
    <row r="21" spans="3:15" ht="15.75" thickBot="1" x14ac:dyDescent="0.3">
      <c r="O21" s="4"/>
    </row>
    <row r="22" spans="3:15" ht="15.75" hidden="1" outlineLevel="1" thickBot="1" x14ac:dyDescent="0.3">
      <c r="C22" s="189" t="s">
        <v>384</v>
      </c>
      <c r="D22" s="213">
        <v>768395.375</v>
      </c>
      <c r="E22" s="213">
        <v>1007589.875</v>
      </c>
      <c r="F22" s="213">
        <v>1358971.3334999999</v>
      </c>
      <c r="G22" s="213">
        <v>1790245.625</v>
      </c>
      <c r="H22" s="213">
        <v>1723586.125</v>
      </c>
      <c r="I22" s="213">
        <v>1975826.7562549543</v>
      </c>
      <c r="J22" s="190">
        <v>2072452.999371341</v>
      </c>
      <c r="K22" s="213">
        <v>2590055.6206026333</v>
      </c>
      <c r="L22" s="213">
        <v>2918102.1313523045</v>
      </c>
      <c r="M22" s="213">
        <v>3132459.6439579804</v>
      </c>
      <c r="O22" s="4"/>
    </row>
    <row r="23" spans="3:15" ht="15.75" hidden="1" outlineLevel="1" thickBot="1" x14ac:dyDescent="0.3">
      <c r="O23" s="4"/>
    </row>
    <row r="24" spans="3:15" ht="15" customHeight="1" collapsed="1" thickBot="1" x14ac:dyDescent="0.3">
      <c r="C24" s="189" t="s">
        <v>387</v>
      </c>
      <c r="D24" s="191">
        <f t="shared" ref="D24:M24" si="1">+D8/D22</f>
        <v>0.27758626215052368</v>
      </c>
      <c r="E24" s="191">
        <f t="shared" si="1"/>
        <v>0.2742187142362858</v>
      </c>
      <c r="F24" s="191">
        <f t="shared" si="1"/>
        <v>0.26652512166475373</v>
      </c>
      <c r="G24" s="191">
        <f t="shared" si="1"/>
        <v>0.20678726697069849</v>
      </c>
      <c r="H24" s="191">
        <f t="shared" si="1"/>
        <v>0.26038733631601968</v>
      </c>
      <c r="I24" s="191">
        <f t="shared" si="1"/>
        <v>0.27821265111416915</v>
      </c>
      <c r="J24" s="191">
        <f t="shared" si="1"/>
        <v>0.27618469403898077</v>
      </c>
      <c r="K24" s="191">
        <f t="shared" si="1"/>
        <v>0.22270953602565371</v>
      </c>
      <c r="L24" s="191">
        <f t="shared" si="1"/>
        <v>0.23779019653633737</v>
      </c>
      <c r="M24" s="191">
        <f t="shared" si="1"/>
        <v>0.2614513118962184</v>
      </c>
      <c r="O24" s="4"/>
    </row>
    <row r="25" spans="3:15" x14ac:dyDescent="0.25">
      <c r="D25" s="131"/>
      <c r="E25" s="131"/>
      <c r="F25" s="131"/>
      <c r="G25" s="131"/>
      <c r="H25" s="131"/>
      <c r="I25" s="131"/>
      <c r="J25" s="131"/>
      <c r="K25" s="131"/>
      <c r="L25" s="131"/>
      <c r="M25" s="131"/>
      <c r="O25" s="4"/>
    </row>
    <row r="26" spans="3:15" x14ac:dyDescent="0.25">
      <c r="C26" s="69" t="s">
        <v>94</v>
      </c>
      <c r="D26" s="156"/>
      <c r="E26" s="156"/>
      <c r="F26" s="156"/>
      <c r="G26" s="156"/>
      <c r="H26" s="156"/>
      <c r="I26" s="156"/>
      <c r="J26" s="156"/>
      <c r="K26" s="156"/>
      <c r="L26" s="156"/>
      <c r="M26" s="156"/>
    </row>
    <row r="27" spans="3:15" ht="49.5" customHeight="1" x14ac:dyDescent="0.25">
      <c r="C27" s="276" t="s">
        <v>379</v>
      </c>
      <c r="D27" s="276"/>
      <c r="E27" s="276"/>
      <c r="F27" s="276"/>
      <c r="G27" s="276"/>
      <c r="H27" s="276"/>
      <c r="I27" s="276"/>
      <c r="J27" s="276"/>
      <c r="K27" s="276"/>
      <c r="L27" s="276"/>
      <c r="M27" s="276"/>
    </row>
    <row r="28" spans="3:15" ht="15" customHeight="1" x14ac:dyDescent="0.25">
      <c r="C28" s="278" t="s">
        <v>352</v>
      </c>
      <c r="D28" s="278"/>
      <c r="E28" s="278"/>
      <c r="F28" s="278"/>
      <c r="G28" s="278"/>
      <c r="H28" s="278"/>
      <c r="I28" s="278"/>
      <c r="J28" s="278"/>
      <c r="K28" s="278"/>
      <c r="L28" s="278"/>
      <c r="M28" s="278"/>
    </row>
    <row r="29" spans="3:15" x14ac:dyDescent="0.25">
      <c r="C29" s="278" t="s">
        <v>386</v>
      </c>
      <c r="D29" s="278"/>
      <c r="E29" s="278"/>
      <c r="F29" s="278"/>
      <c r="G29" s="278"/>
      <c r="H29" s="278"/>
      <c r="I29" s="278"/>
      <c r="J29" s="278"/>
      <c r="K29" s="278"/>
      <c r="L29" s="278"/>
      <c r="M29" s="278"/>
    </row>
  </sheetData>
  <mergeCells count="3">
    <mergeCell ref="C28:M28"/>
    <mergeCell ref="C27:M27"/>
    <mergeCell ref="C29:M29"/>
  </mergeCells>
  <pageMargins left="0.70866141732283472" right="0.70866141732283472" top="0.74803149606299213" bottom="0.74803149606299213" header="0.31496062992125984" footer="0.31496062992125984"/>
  <pageSetup paperSize="9" scale="70" fitToHeight="0" orientation="landscape" r:id="rId1"/>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E9AA4-4127-4BB2-9878-3E4178E2CA3D}">
  <sheetPr>
    <tabColor rgb="FFFED2D9"/>
    <pageSetUpPr fitToPage="1"/>
  </sheetPr>
  <dimension ref="C1:O31"/>
  <sheetViews>
    <sheetView showGridLines="0" view="pageBreakPreview" zoomScale="115" zoomScaleNormal="100" zoomScaleSheetLayoutView="115" workbookViewId="0"/>
  </sheetViews>
  <sheetFormatPr defaultColWidth="9.140625" defaultRowHeight="15" x14ac:dyDescent="0.25"/>
  <cols>
    <col min="1" max="1" width="1.140625" customWidth="1"/>
    <col min="2" max="2" width="1.28515625" customWidth="1"/>
    <col min="3" max="3" width="56.140625" customWidth="1"/>
    <col min="4" max="13" width="11.7109375" customWidth="1"/>
    <col min="14" max="14" width="1.42578125" customWidth="1"/>
  </cols>
  <sheetData>
    <row r="1" spans="3:14" ht="4.5" customHeight="1" x14ac:dyDescent="0.25"/>
    <row r="2" spans="3:14" s="3" customFormat="1" ht="15.75" x14ac:dyDescent="0.25">
      <c r="C2" s="112" t="s">
        <v>389</v>
      </c>
    </row>
    <row r="3" spans="3:14" ht="18.75" customHeight="1" x14ac:dyDescent="0.25">
      <c r="C3" s="157"/>
    </row>
    <row r="4" spans="3:14" x14ac:dyDescent="0.25">
      <c r="C4" s="254" t="s">
        <v>390</v>
      </c>
      <c r="D4" s="215" t="s">
        <v>303</v>
      </c>
      <c r="E4" s="215" t="s">
        <v>303</v>
      </c>
      <c r="F4" s="215" t="s">
        <v>303</v>
      </c>
      <c r="G4" s="215" t="s">
        <v>303</v>
      </c>
      <c r="H4" s="215" t="s">
        <v>303</v>
      </c>
      <c r="I4" s="215" t="s">
        <v>303</v>
      </c>
      <c r="J4" s="215" t="s">
        <v>304</v>
      </c>
      <c r="K4" s="215" t="s">
        <v>304</v>
      </c>
      <c r="L4" s="215" t="s">
        <v>304</v>
      </c>
      <c r="M4" s="215" t="s">
        <v>304</v>
      </c>
    </row>
    <row r="5" spans="3:14" ht="5.0999999999999996" customHeight="1" x14ac:dyDescent="0.25">
      <c r="C5" s="157"/>
      <c r="D5" s="217"/>
      <c r="E5" s="216"/>
      <c r="F5" s="216"/>
      <c r="G5" s="216"/>
      <c r="H5" s="216"/>
      <c r="I5" s="216"/>
      <c r="J5" s="215"/>
      <c r="K5" s="218"/>
      <c r="L5" s="218"/>
      <c r="M5" s="218"/>
    </row>
    <row r="6" spans="3:14" s="4" customFormat="1" ht="13.5" thickBot="1" x14ac:dyDescent="0.25">
      <c r="C6" s="113" t="s">
        <v>16</v>
      </c>
      <c r="D6" s="114">
        <v>2015</v>
      </c>
      <c r="E6" s="114">
        <v>2016</v>
      </c>
      <c r="F6" s="114">
        <v>2017</v>
      </c>
      <c r="G6" s="114">
        <v>2018</v>
      </c>
      <c r="H6" s="114">
        <v>2019</v>
      </c>
      <c r="I6" s="114">
        <v>2020</v>
      </c>
      <c r="J6" s="114">
        <v>2021</v>
      </c>
      <c r="K6" s="114">
        <v>2022</v>
      </c>
      <c r="L6" s="114">
        <v>2023</v>
      </c>
      <c r="M6" s="114">
        <v>2024</v>
      </c>
      <c r="N6" s="158"/>
    </row>
    <row r="7" spans="3:14" s="4" customFormat="1" ht="14.25" thickTop="1" thickBot="1" x14ac:dyDescent="0.25">
      <c r="C7" s="192"/>
      <c r="D7" s="193"/>
      <c r="E7" s="193"/>
      <c r="F7" s="193"/>
      <c r="G7" s="193"/>
      <c r="H7" s="193"/>
      <c r="I7" s="193"/>
      <c r="J7" s="193"/>
      <c r="K7" s="193"/>
      <c r="L7" s="193"/>
      <c r="M7" s="193"/>
      <c r="N7" s="158"/>
    </row>
    <row r="8" spans="3:14" s="4" customFormat="1" ht="14.25" customHeight="1" thickBot="1" x14ac:dyDescent="0.25">
      <c r="C8" s="189" t="s">
        <v>257</v>
      </c>
      <c r="D8" s="190">
        <f>+'Annual Summary'!I64</f>
        <v>213.29599999999994</v>
      </c>
      <c r="E8" s="190">
        <f>+'Annual Summary'!J64</f>
        <v>276.29999999999995</v>
      </c>
      <c r="F8" s="190">
        <f>+'Annual Summary'!K64</f>
        <v>362.2000000000001</v>
      </c>
      <c r="G8" s="190">
        <f>+'Annual Summary'!L64</f>
        <v>370.2</v>
      </c>
      <c r="H8" s="190">
        <f>+'Annual Summary'!M64</f>
        <v>448.80000000000013</v>
      </c>
      <c r="I8" s="190">
        <f>+'Annual Summary'!N64</f>
        <v>549.70000000000016</v>
      </c>
      <c r="J8" s="190">
        <f>+'Annual Summary'!O64</f>
        <v>572.37979754154185</v>
      </c>
      <c r="K8" s="190">
        <f>+'Annual Summary'!P64</f>
        <v>576.83008554504909</v>
      </c>
      <c r="L8" s="190">
        <f>+'Annual Summary'!Q64</f>
        <v>693.89607932736942</v>
      </c>
      <c r="M8" s="190">
        <f>+'Annual Summary'!R64</f>
        <v>818.98568337477514</v>
      </c>
      <c r="N8" s="158"/>
    </row>
    <row r="9" spans="3:14" ht="14.25" customHeight="1" x14ac:dyDescent="0.25">
      <c r="C9" s="117" t="s">
        <v>20</v>
      </c>
      <c r="D9" s="118">
        <f>+-'Annual Summary'!I62</f>
        <v>147.58900000000006</v>
      </c>
      <c r="E9" s="118">
        <f>+-'Annual Summary'!J62</f>
        <v>176.55600000000004</v>
      </c>
      <c r="F9" s="118">
        <f>+-'Annual Summary'!K62</f>
        <v>195.35399999999998</v>
      </c>
      <c r="G9" s="118">
        <f>+-'Annual Summary'!L62</f>
        <v>240.41399999999993</v>
      </c>
      <c r="H9" s="118">
        <f>+-'Annual Summary'!M62</f>
        <v>312.28599999999977</v>
      </c>
      <c r="I9" s="118">
        <f>+-'Annual Summary'!N62</f>
        <v>369.86899999999969</v>
      </c>
      <c r="J9" s="118">
        <f>+-'Annual Summary'!O62</f>
        <v>475.61520245845804</v>
      </c>
      <c r="K9" s="118">
        <f>+-'Annual Summary'!P62</f>
        <v>575.13791445495099</v>
      </c>
      <c r="L9" s="118">
        <f>+-'Annual Summary'!Q62</f>
        <v>646.59092067263066</v>
      </c>
      <c r="M9" s="118">
        <f>+-'Annual Summary'!R62</f>
        <v>715.01031662522473</v>
      </c>
    </row>
    <row r="10" spans="3:14" ht="14.25" customHeight="1" x14ac:dyDescent="0.25">
      <c r="C10" s="264" t="s">
        <v>13</v>
      </c>
      <c r="D10" s="118">
        <f>-'Annual Summary'!I45</f>
        <v>160.93299999999999</v>
      </c>
      <c r="E10" s="118">
        <f>-'Annual Summary'!J45</f>
        <v>177.36099999999999</v>
      </c>
      <c r="F10" s="118">
        <f>-'Annual Summary'!K45</f>
        <v>202.81899999999999</v>
      </c>
      <c r="G10" s="118">
        <f>-'Annual Summary'!L45</f>
        <v>277.76799999999997</v>
      </c>
      <c r="H10" s="118">
        <f>-'Annual Summary'!M45</f>
        <v>316.29700000000003</v>
      </c>
      <c r="I10" s="118">
        <f>-'Annual Summary'!N45</f>
        <v>321.99900000000002</v>
      </c>
      <c r="J10" s="118">
        <f>-'Annual Summary'!O45</f>
        <v>421.036</v>
      </c>
      <c r="K10" s="118">
        <f>-'Annual Summary'!P45</f>
        <v>544.846</v>
      </c>
      <c r="L10" s="118">
        <f>-'Annual Summary'!Q45</f>
        <v>551.10799999999995</v>
      </c>
      <c r="M10" s="118">
        <f>-'Annual Summary'!R45</f>
        <v>627.47</v>
      </c>
    </row>
    <row r="11" spans="3:14" s="4" customFormat="1" ht="14.25" customHeight="1" x14ac:dyDescent="0.2">
      <c r="C11" s="264" t="s">
        <v>181</v>
      </c>
      <c r="D11" s="118">
        <f>'Annual Summary'!I130</f>
        <v>-60.5</v>
      </c>
      <c r="E11" s="118">
        <f>'Annual Summary'!J130</f>
        <v>-75.7</v>
      </c>
      <c r="F11" s="118">
        <f>'Annual Summary'!K130</f>
        <v>-40.151000000000003</v>
      </c>
      <c r="G11" s="118">
        <f>'Annual Summary'!L130</f>
        <v>-47.5</v>
      </c>
      <c r="H11" s="118">
        <f>'Annual Summary'!M130</f>
        <v>-52</v>
      </c>
      <c r="I11" s="118">
        <f>'Annual Summary'!N130</f>
        <v>-51.5</v>
      </c>
      <c r="J11" s="118">
        <f>'Annual Summary'!O130</f>
        <v>-68.7</v>
      </c>
      <c r="K11" s="118">
        <f>'Annual Summary'!P130</f>
        <v>-94.1</v>
      </c>
      <c r="L11" s="118">
        <f>'Annual Summary'!Q130</f>
        <v>-117.8</v>
      </c>
      <c r="M11" s="118">
        <f>'Annual Summary'!R130</f>
        <v>-155.1</v>
      </c>
      <c r="N11" s="158"/>
    </row>
    <row r="12" spans="3:14" s="4" customFormat="1" ht="14.25" customHeight="1" x14ac:dyDescent="0.2">
      <c r="C12" s="264" t="s">
        <v>187</v>
      </c>
      <c r="D12" s="118">
        <f>'Annual Summary'!I133</f>
        <v>0</v>
      </c>
      <c r="E12" s="118">
        <f>'Annual Summary'!J133</f>
        <v>0</v>
      </c>
      <c r="F12" s="118">
        <f>'Annual Summary'!K133</f>
        <v>-78.784000000000006</v>
      </c>
      <c r="G12" s="118">
        <f>'Annual Summary'!L133</f>
        <v>-92.7</v>
      </c>
      <c r="H12" s="118">
        <f>'Annual Summary'!M133</f>
        <v>-110.2</v>
      </c>
      <c r="I12" s="118">
        <f>'Annual Summary'!N133</f>
        <v>-124.2</v>
      </c>
      <c r="J12" s="118">
        <f>'Annual Summary'!O133</f>
        <v>-137.6</v>
      </c>
      <c r="K12" s="118">
        <f>'Annual Summary'!P133</f>
        <v>-154.4</v>
      </c>
      <c r="L12" s="118">
        <f>'Annual Summary'!Q133</f>
        <v>-155.9</v>
      </c>
      <c r="M12" s="118">
        <f>'Annual Summary'!R133</f>
        <v>-167.6</v>
      </c>
      <c r="N12" s="158"/>
    </row>
    <row r="13" spans="3:14" s="4" customFormat="1" ht="14.25" customHeight="1" x14ac:dyDescent="0.2">
      <c r="C13" s="66" t="s">
        <v>164</v>
      </c>
      <c r="D13" s="118">
        <f>'Annual Summary'!I84</f>
        <v>0</v>
      </c>
      <c r="E13" s="118">
        <f>'Annual Summary'!J84</f>
        <v>0</v>
      </c>
      <c r="F13" s="118">
        <f>'Annual Summary'!K84</f>
        <v>0</v>
      </c>
      <c r="G13" s="118">
        <f>'Annual Summary'!L84</f>
        <v>-8.6</v>
      </c>
      <c r="H13" s="118">
        <f>'Annual Summary'!M84</f>
        <v>-8.3000000000000007</v>
      </c>
      <c r="I13" s="118">
        <f>'Annual Summary'!N84</f>
        <v>-7.8</v>
      </c>
      <c r="J13" s="118">
        <f>'Annual Summary'!O84</f>
        <v>-9.8000000000000007</v>
      </c>
      <c r="K13" s="118">
        <f>'Annual Summary'!P84</f>
        <v>-8.8000000000000007</v>
      </c>
      <c r="L13" s="118">
        <f>'Annual Summary'!Q84</f>
        <v>-17.3</v>
      </c>
      <c r="M13" s="118">
        <f>'Annual Summary'!R84</f>
        <v>-16.7</v>
      </c>
      <c r="N13" s="158"/>
    </row>
    <row r="14" spans="3:14" s="4" customFormat="1" ht="14.25" customHeight="1" x14ac:dyDescent="0.2">
      <c r="C14" s="28" t="s">
        <v>401</v>
      </c>
      <c r="D14" s="118">
        <f>'Annual Summary'!I87</f>
        <v>9.5440000000000005</v>
      </c>
      <c r="E14" s="118">
        <f>'Annual Summary'!J87</f>
        <v>32.238999999999997</v>
      </c>
      <c r="F14" s="118">
        <f>'Annual Summary'!K87</f>
        <v>34.073999999999998</v>
      </c>
      <c r="G14" s="118">
        <f>'Annual Summary'!L87</f>
        <v>14.39</v>
      </c>
      <c r="H14" s="118">
        <f>'Annual Summary'!M87</f>
        <v>46.905999999999999</v>
      </c>
      <c r="I14" s="118">
        <f>'Annual Summary'!N87</f>
        <v>67.135508416164527</v>
      </c>
      <c r="J14" s="118">
        <f>'Annual Summary'!O87</f>
        <v>-244.43722727473465</v>
      </c>
      <c r="K14" s="118">
        <f>'Annual Summary'!P87</f>
        <v>-138.44467315487506</v>
      </c>
      <c r="L14" s="118">
        <f>'Annual Summary'!Q87</f>
        <v>86.31243220747335</v>
      </c>
      <c r="M14" s="118">
        <f>'Annual Summary'!R87</f>
        <v>-58.89787658454501</v>
      </c>
      <c r="N14" s="158"/>
    </row>
    <row r="15" spans="3:14" s="4" customFormat="1" ht="14.25" customHeight="1" thickBot="1" x14ac:dyDescent="0.25">
      <c r="C15" s="66" t="s">
        <v>402</v>
      </c>
      <c r="D15" s="118">
        <f>'Annual Summary'!I86</f>
        <v>0</v>
      </c>
      <c r="E15" s="118">
        <f>'Annual Summary'!J86</f>
        <v>0</v>
      </c>
      <c r="F15" s="118">
        <f>'Annual Summary'!K86</f>
        <v>0</v>
      </c>
      <c r="G15" s="118">
        <f>'Annual Summary'!L86</f>
        <v>0</v>
      </c>
      <c r="H15" s="118">
        <f>'Annual Summary'!M86</f>
        <v>-34.588999999999999</v>
      </c>
      <c r="I15" s="118">
        <f>'Annual Summary'!N86</f>
        <v>-42.078000000000003</v>
      </c>
      <c r="J15" s="118">
        <f>'Annual Summary'!O86</f>
        <v>-45.975627353626798</v>
      </c>
      <c r="K15" s="118">
        <f>'Annual Summary'!P86</f>
        <v>-49.15403653767541</v>
      </c>
      <c r="L15" s="118">
        <f>'Annual Summary'!Q86</f>
        <v>-54.421974819402998</v>
      </c>
      <c r="M15" s="118">
        <f>'Annual Summary'!R86</f>
        <v>-60.949615108210601</v>
      </c>
      <c r="N15" s="158"/>
    </row>
    <row r="16" spans="3:14" s="4" customFormat="1" ht="14.25" customHeight="1" thickBot="1" x14ac:dyDescent="0.25">
      <c r="C16" s="189" t="s">
        <v>391</v>
      </c>
      <c r="D16" s="190">
        <f t="shared" ref="D16:M16" si="0">SUM(D8:D15)</f>
        <v>470.86199999999997</v>
      </c>
      <c r="E16" s="190">
        <f t="shared" si="0"/>
        <v>586.75599999999997</v>
      </c>
      <c r="F16" s="190">
        <f t="shared" si="0"/>
        <v>675.51200000000006</v>
      </c>
      <c r="G16" s="190">
        <f t="shared" si="0"/>
        <v>753.97199999999975</v>
      </c>
      <c r="H16" s="190">
        <f t="shared" si="0"/>
        <v>919.19999999999982</v>
      </c>
      <c r="I16" s="190">
        <f t="shared" si="0"/>
        <v>1083.1255084161644</v>
      </c>
      <c r="J16" s="190">
        <f t="shared" si="0"/>
        <v>962.51814537163864</v>
      </c>
      <c r="K16" s="190">
        <f t="shared" si="0"/>
        <v>1251.9152903074496</v>
      </c>
      <c r="L16" s="190">
        <f t="shared" si="0"/>
        <v>1632.4854573880705</v>
      </c>
      <c r="M16" s="190">
        <f t="shared" si="0"/>
        <v>1702.2185083072445</v>
      </c>
      <c r="N16" s="158"/>
    </row>
    <row r="17" spans="3:15" s="4" customFormat="1" ht="14.25" customHeight="1" x14ac:dyDescent="0.2">
      <c r="C17" s="265"/>
      <c r="D17" s="122"/>
      <c r="E17" s="122"/>
      <c r="F17" s="122"/>
      <c r="G17" s="122"/>
      <c r="H17" s="122"/>
      <c r="I17" s="122"/>
      <c r="J17" s="122"/>
      <c r="K17" s="122"/>
      <c r="L17" s="122"/>
      <c r="M17" s="122"/>
      <c r="N17" s="158"/>
    </row>
    <row r="18" spans="3:15" s="4" customFormat="1" ht="14.25" customHeight="1" thickBot="1" x14ac:dyDescent="0.25">
      <c r="C18" s="66" t="s">
        <v>392</v>
      </c>
      <c r="D18" s="118">
        <f>'Annual Summary'!I79</f>
        <v>-148.37838107710363</v>
      </c>
      <c r="E18" s="118">
        <f>'Annual Summary'!J79</f>
        <v>-167.81056698231828</v>
      </c>
      <c r="F18" s="118">
        <f>'Annual Summary'!K79</f>
        <v>-179.02043588734713</v>
      </c>
      <c r="G18" s="118">
        <f>'Annual Summary'!L79</f>
        <v>-208.74433720695694</v>
      </c>
      <c r="H18" s="118">
        <f>'Annual Summary'!M79</f>
        <v>-236.08237669571304</v>
      </c>
      <c r="I18" s="118">
        <f>'Annual Summary'!N79</f>
        <v>-274.59300935337876</v>
      </c>
      <c r="J18" s="118">
        <f>'Annual Summary'!O79</f>
        <v>-325.22419112168546</v>
      </c>
      <c r="K18" s="118">
        <f>'Annual Summary'!P79</f>
        <v>-457.04600130158661</v>
      </c>
      <c r="L18" s="118">
        <f>'Annual Summary'!Q79</f>
        <v>-532.74741757931656</v>
      </c>
      <c r="M18" s="118">
        <f>'Annual Summary'!R79</f>
        <v>-576.94858524839651</v>
      </c>
      <c r="N18" s="158"/>
    </row>
    <row r="19" spans="3:15" s="4" customFormat="1" ht="14.25" customHeight="1" thickBot="1" x14ac:dyDescent="0.25">
      <c r="C19" s="189" t="s">
        <v>398</v>
      </c>
      <c r="D19" s="190">
        <f>D16+D18</f>
        <v>322.48361892289631</v>
      </c>
      <c r="E19" s="190">
        <f t="shared" ref="E19:M19" si="1">E16+E18</f>
        <v>418.94543301768169</v>
      </c>
      <c r="F19" s="190">
        <f t="shared" si="1"/>
        <v>496.4915641126529</v>
      </c>
      <c r="G19" s="190">
        <f t="shared" si="1"/>
        <v>545.22766279304278</v>
      </c>
      <c r="H19" s="190">
        <f t="shared" si="1"/>
        <v>683.11762330428678</v>
      </c>
      <c r="I19" s="190">
        <f t="shared" si="1"/>
        <v>808.53249906278563</v>
      </c>
      <c r="J19" s="190">
        <f t="shared" si="1"/>
        <v>637.29395424995323</v>
      </c>
      <c r="K19" s="190">
        <f t="shared" si="1"/>
        <v>794.86928900586304</v>
      </c>
      <c r="L19" s="190">
        <f t="shared" si="1"/>
        <v>1099.7380398087539</v>
      </c>
      <c r="M19" s="190">
        <f t="shared" si="1"/>
        <v>1125.269923058848</v>
      </c>
      <c r="N19" s="158"/>
    </row>
    <row r="20" spans="3:15" s="4" customFormat="1" ht="14.25" customHeight="1" x14ac:dyDescent="0.2">
      <c r="C20" s="265"/>
      <c r="D20" s="122"/>
      <c r="E20" s="122"/>
      <c r="F20" s="122"/>
      <c r="G20" s="122"/>
      <c r="H20" s="122"/>
      <c r="I20" s="122"/>
      <c r="J20" s="122"/>
      <c r="K20" s="122"/>
      <c r="L20" s="122"/>
      <c r="M20" s="122"/>
      <c r="N20" s="158"/>
    </row>
    <row r="21" spans="3:15" s="4" customFormat="1" ht="14.25" customHeight="1" thickBot="1" x14ac:dyDescent="0.25">
      <c r="C21" s="66" t="s">
        <v>393</v>
      </c>
      <c r="D21" s="118">
        <f>'Annual Summary'!I80</f>
        <v>-205.97961892289638</v>
      </c>
      <c r="E21" s="118">
        <f>'Annual Summary'!J80</f>
        <v>-254.88843301768168</v>
      </c>
      <c r="F21" s="118">
        <f>'Annual Summary'!K80</f>
        <v>-334.20556411265284</v>
      </c>
      <c r="G21" s="118">
        <f>'Annual Summary'!L80</f>
        <v>-420.32766279304292</v>
      </c>
      <c r="H21" s="118">
        <f>'Annual Summary'!M80</f>
        <v>-502.65962330428692</v>
      </c>
      <c r="I21" s="118">
        <f>'Annual Summary'!N80</f>
        <v>-498.77999064662129</v>
      </c>
      <c r="J21" s="118">
        <f>'Annual Summary'!O80</f>
        <v>-642.2518088783147</v>
      </c>
      <c r="K21" s="118">
        <f>'Annual Summary'!P80</f>
        <v>-671.5379986984135</v>
      </c>
      <c r="L21" s="118">
        <f>'Annual Summary'!Q80</f>
        <v>-595.81758242068349</v>
      </c>
      <c r="M21" s="118">
        <f>'Annual Summary'!R80</f>
        <v>-630.97341475160351</v>
      </c>
      <c r="N21" s="158"/>
    </row>
    <row r="22" spans="3:15" s="4" customFormat="1" ht="14.25" customHeight="1" thickBot="1" x14ac:dyDescent="0.25">
      <c r="C22" s="189" t="s">
        <v>394</v>
      </c>
      <c r="D22" s="190">
        <f>D19+D21</f>
        <v>116.50399999999993</v>
      </c>
      <c r="E22" s="190">
        <f t="shared" ref="E22:M22" si="2">E19+E21</f>
        <v>164.05700000000002</v>
      </c>
      <c r="F22" s="190">
        <f t="shared" si="2"/>
        <v>162.28600000000006</v>
      </c>
      <c r="G22" s="190">
        <f t="shared" si="2"/>
        <v>124.89999999999986</v>
      </c>
      <c r="H22" s="190">
        <f t="shared" si="2"/>
        <v>180.45799999999986</v>
      </c>
      <c r="I22" s="190">
        <f t="shared" si="2"/>
        <v>309.75250841616435</v>
      </c>
      <c r="J22" s="190">
        <f t="shared" si="2"/>
        <v>-4.9578546283614742</v>
      </c>
      <c r="K22" s="190">
        <f t="shared" si="2"/>
        <v>123.33129030744954</v>
      </c>
      <c r="L22" s="190">
        <f t="shared" si="2"/>
        <v>503.92045738807042</v>
      </c>
      <c r="M22" s="190">
        <f t="shared" si="2"/>
        <v>494.29650830724449</v>
      </c>
      <c r="N22" s="158"/>
    </row>
    <row r="23" spans="3:15" s="269" customFormat="1" ht="14.25" customHeight="1" thickBot="1" x14ac:dyDescent="0.25">
      <c r="C23" s="266" t="s">
        <v>395</v>
      </c>
      <c r="D23" s="267">
        <f>D22/D$8</f>
        <v>0.54620808641512253</v>
      </c>
      <c r="E23" s="267">
        <f t="shared" ref="E23:M23" si="3">E22/E$8</f>
        <v>0.59376402461093025</v>
      </c>
      <c r="F23" s="267">
        <f t="shared" si="3"/>
        <v>0.44805632247377142</v>
      </c>
      <c r="G23" s="267">
        <f t="shared" si="3"/>
        <v>0.33738519719070736</v>
      </c>
      <c r="H23" s="267">
        <f t="shared" si="3"/>
        <v>0.40209001782531151</v>
      </c>
      <c r="I23" s="267">
        <f t="shared" si="3"/>
        <v>0.56349373915984036</v>
      </c>
      <c r="J23" s="267">
        <f t="shared" si="3"/>
        <v>-8.6618267270372092E-3</v>
      </c>
      <c r="K23" s="267">
        <f t="shared" si="3"/>
        <v>0.21380869929992175</v>
      </c>
      <c r="L23" s="267">
        <f t="shared" si="3"/>
        <v>0.72621891433159191</v>
      </c>
      <c r="M23" s="267">
        <f t="shared" si="3"/>
        <v>0.60354719055699291</v>
      </c>
      <c r="N23" s="268"/>
    </row>
    <row r="24" spans="3:15" s="4" customFormat="1" ht="14.25" customHeight="1" thickBot="1" x14ac:dyDescent="0.25">
      <c r="C24" s="189" t="s">
        <v>396</v>
      </c>
      <c r="D24" s="190">
        <f t="shared" ref="D24:M24" si="4">D22-D14</f>
        <v>106.95999999999994</v>
      </c>
      <c r="E24" s="190">
        <f t="shared" si="4"/>
        <v>131.81800000000001</v>
      </c>
      <c r="F24" s="190">
        <f t="shared" si="4"/>
        <v>128.21200000000005</v>
      </c>
      <c r="G24" s="190">
        <f t="shared" si="4"/>
        <v>110.50999999999986</v>
      </c>
      <c r="H24" s="190">
        <f t="shared" si="4"/>
        <v>133.55199999999985</v>
      </c>
      <c r="I24" s="190">
        <f t="shared" si="4"/>
        <v>242.61699999999982</v>
      </c>
      <c r="J24" s="190">
        <f t="shared" si="4"/>
        <v>239.47937264637318</v>
      </c>
      <c r="K24" s="190">
        <f t="shared" si="4"/>
        <v>261.77596346232463</v>
      </c>
      <c r="L24" s="190">
        <f t="shared" si="4"/>
        <v>417.60802518059705</v>
      </c>
      <c r="M24" s="190">
        <f t="shared" si="4"/>
        <v>553.19438489178947</v>
      </c>
      <c r="N24" s="158"/>
    </row>
    <row r="25" spans="3:15" ht="14.25" customHeight="1" x14ac:dyDescent="0.25">
      <c r="C25" s="266" t="s">
        <v>397</v>
      </c>
      <c r="D25" s="267">
        <f t="shared" ref="D25:L25" si="5">D24/D$8</f>
        <v>0.50146275598229673</v>
      </c>
      <c r="E25" s="267">
        <f t="shared" si="5"/>
        <v>0.47708288092652928</v>
      </c>
      <c r="F25" s="267">
        <f t="shared" si="5"/>
        <v>0.35398122584207625</v>
      </c>
      <c r="G25" s="267">
        <f t="shared" si="5"/>
        <v>0.29851431658562905</v>
      </c>
      <c r="H25" s="267">
        <f t="shared" si="5"/>
        <v>0.29757575757575716</v>
      </c>
      <c r="I25" s="267">
        <f t="shared" si="5"/>
        <v>0.44136256139712526</v>
      </c>
      <c r="J25" s="267">
        <f t="shared" si="5"/>
        <v>0.41839242697763523</v>
      </c>
      <c r="K25" s="267">
        <f t="shared" si="5"/>
        <v>0.45381815203860504</v>
      </c>
      <c r="L25" s="267">
        <f t="shared" si="5"/>
        <v>0.60183078939631252</v>
      </c>
      <c r="M25" s="267">
        <f>M24/M$8</f>
        <v>0.67546282691078841</v>
      </c>
    </row>
    <row r="27" spans="3:15" x14ac:dyDescent="0.25">
      <c r="C27" s="69" t="s">
        <v>94</v>
      </c>
      <c r="D27" s="156"/>
      <c r="E27" s="156"/>
      <c r="F27" s="156"/>
      <c r="G27" s="156"/>
      <c r="H27" s="156"/>
      <c r="I27" s="156"/>
      <c r="J27" s="156"/>
      <c r="K27" s="156"/>
      <c r="L27" s="156"/>
      <c r="M27" s="156"/>
    </row>
    <row r="28" spans="3:15" ht="39.75" customHeight="1" x14ac:dyDescent="0.25">
      <c r="C28" s="276" t="s">
        <v>379</v>
      </c>
      <c r="D28" s="276"/>
      <c r="E28" s="276"/>
      <c r="F28" s="276"/>
      <c r="G28" s="276"/>
      <c r="H28" s="276"/>
      <c r="I28" s="276"/>
      <c r="J28" s="276"/>
      <c r="K28" s="276"/>
      <c r="L28" s="276"/>
      <c r="M28" s="276"/>
    </row>
    <row r="29" spans="3:15" ht="12.75" customHeight="1" x14ac:dyDescent="0.25">
      <c r="C29" s="278" t="s">
        <v>253</v>
      </c>
      <c r="D29" s="278"/>
      <c r="E29" s="278"/>
      <c r="F29" s="278"/>
      <c r="G29" s="278"/>
      <c r="H29" s="278"/>
      <c r="I29" s="278"/>
      <c r="J29" s="278"/>
      <c r="K29" s="278"/>
      <c r="L29" s="278"/>
      <c r="M29" s="278"/>
    </row>
    <row r="30" spans="3:15" ht="24.75" customHeight="1" x14ac:dyDescent="0.25">
      <c r="C30" s="278" t="s">
        <v>399</v>
      </c>
      <c r="D30" s="278"/>
      <c r="E30" s="278"/>
      <c r="F30" s="278"/>
      <c r="G30" s="278"/>
      <c r="H30" s="278"/>
      <c r="I30" s="278"/>
      <c r="J30" s="278"/>
      <c r="K30" s="278"/>
      <c r="L30" s="278"/>
      <c r="M30" s="278"/>
      <c r="N30" s="107"/>
      <c r="O30" s="107"/>
    </row>
    <row r="31" spans="3:15" ht="14.25" customHeight="1" x14ac:dyDescent="0.25">
      <c r="C31" s="68" t="s">
        <v>400</v>
      </c>
    </row>
  </sheetData>
  <mergeCells count="3">
    <mergeCell ref="C28:M28"/>
    <mergeCell ref="C29:M29"/>
    <mergeCell ref="C30:M30"/>
  </mergeCells>
  <pageMargins left="0.70866141732283472" right="0.70866141732283472" top="0.74803149606299213" bottom="0.74803149606299213" header="0.31496062992125984" footer="0.31496062992125984"/>
  <pageSetup paperSize="9" scale="74" fitToHeight="0" orientation="landscape" r:id="rId1"/>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66A71-FD24-4C80-B023-EBF0CD77EB72}">
  <sheetPr>
    <tabColor rgb="FFC00000"/>
    <pageSetUpPr fitToPage="1"/>
  </sheetPr>
  <dimension ref="A1:AC152"/>
  <sheetViews>
    <sheetView showGridLines="0" view="pageBreakPreview" zoomScaleNormal="115" zoomScaleSheetLayoutView="100" workbookViewId="0">
      <pane ySplit="6" topLeftCell="A7" activePane="bottomLeft" state="frozen"/>
      <selection activeCell="A4" sqref="A4"/>
      <selection pane="bottomLeft" activeCell="A7" sqref="A7"/>
    </sheetView>
  </sheetViews>
  <sheetFormatPr defaultColWidth="9.140625" defaultRowHeight="12" outlineLevelRow="1" outlineLevelCol="1" x14ac:dyDescent="0.2"/>
  <cols>
    <col min="1" max="1" width="2.42578125" style="6" customWidth="1"/>
    <col min="2" max="3" width="1.140625" style="6" customWidth="1"/>
    <col min="4" max="4" width="3.140625" style="6" customWidth="1"/>
    <col min="5" max="5" width="2" style="6" customWidth="1"/>
    <col min="6" max="6" width="53.140625" style="6" customWidth="1"/>
    <col min="7" max="7" width="5.85546875" style="37" customWidth="1"/>
    <col min="8" max="10" width="12.7109375" style="37" hidden="1" customWidth="1" outlineLevel="1"/>
    <col min="11" max="11" width="12.7109375" style="6" hidden="1" customWidth="1" outlineLevel="1"/>
    <col min="12" max="12" width="12.7109375" style="6" customWidth="1" collapsed="1"/>
    <col min="13" max="24" width="12.7109375" style="6" customWidth="1"/>
    <col min="25" max="25" width="2.140625" style="6" customWidth="1"/>
    <col min="26" max="16384" width="9.140625" style="6"/>
  </cols>
  <sheetData>
    <row r="1" spans="1:25" ht="5.25" customHeight="1" x14ac:dyDescent="0.2"/>
    <row r="2" spans="1:25" ht="14.1" customHeight="1" x14ac:dyDescent="0.25">
      <c r="C2" s="50" t="s">
        <v>197</v>
      </c>
      <c r="K2" s="73"/>
      <c r="L2" s="73"/>
      <c r="M2" s="73"/>
      <c r="N2" s="73"/>
      <c r="O2" s="73"/>
      <c r="P2" s="73"/>
      <c r="Q2" s="73"/>
      <c r="R2" s="73"/>
      <c r="S2" s="73"/>
      <c r="T2" s="73"/>
      <c r="U2" s="73"/>
      <c r="V2" s="73"/>
      <c r="W2" s="73"/>
      <c r="X2" s="73"/>
    </row>
    <row r="3" spans="1:25" ht="14.1" customHeight="1" x14ac:dyDescent="0.25">
      <c r="C3" s="50"/>
      <c r="K3" s="73"/>
      <c r="L3" s="73"/>
      <c r="M3" s="73"/>
      <c r="N3" s="73"/>
      <c r="O3" s="73"/>
      <c r="P3" s="73"/>
      <c r="Q3" s="73"/>
      <c r="R3" s="73"/>
      <c r="S3" s="73"/>
      <c r="T3" s="73"/>
      <c r="U3" s="73"/>
      <c r="V3" s="73"/>
      <c r="W3" s="73"/>
      <c r="X3" s="73"/>
    </row>
    <row r="4" spans="1:25" ht="14.1" customHeight="1" x14ac:dyDescent="0.2">
      <c r="C4" s="254" t="s">
        <v>378</v>
      </c>
      <c r="G4" s="6"/>
      <c r="H4" s="215" t="s">
        <v>304</v>
      </c>
      <c r="I4" s="215" t="s">
        <v>304</v>
      </c>
      <c r="J4" s="215" t="s">
        <v>304</v>
      </c>
      <c r="K4" s="215" t="s">
        <v>304</v>
      </c>
      <c r="L4" s="215" t="s">
        <v>304</v>
      </c>
      <c r="M4" s="215" t="s">
        <v>304</v>
      </c>
      <c r="N4" s="215" t="s">
        <v>304</v>
      </c>
      <c r="O4" s="215" t="s">
        <v>304</v>
      </c>
      <c r="P4" s="215" t="s">
        <v>304</v>
      </c>
      <c r="Q4" s="215" t="s">
        <v>304</v>
      </c>
      <c r="R4" s="215" t="s">
        <v>304</v>
      </c>
      <c r="S4" s="215" t="s">
        <v>304</v>
      </c>
      <c r="T4" s="215" t="s">
        <v>304</v>
      </c>
      <c r="U4" s="215" t="s">
        <v>304</v>
      </c>
      <c r="V4" s="215" t="s">
        <v>304</v>
      </c>
      <c r="W4" s="215" t="s">
        <v>304</v>
      </c>
      <c r="X4" s="215" t="s">
        <v>304</v>
      </c>
    </row>
    <row r="5" spans="1:25" ht="5.0999999999999996" customHeight="1" x14ac:dyDescent="0.25">
      <c r="C5" s="50"/>
      <c r="K5" s="73"/>
      <c r="L5" s="73"/>
      <c r="M5" s="73"/>
      <c r="N5" s="73"/>
      <c r="O5" s="73"/>
      <c r="P5" s="73"/>
      <c r="Q5" s="73"/>
      <c r="R5" s="73"/>
      <c r="S5" s="73"/>
      <c r="T5" s="73"/>
      <c r="U5" s="73"/>
      <c r="V5" s="73"/>
      <c r="W5" s="73"/>
      <c r="X5" s="73"/>
    </row>
    <row r="6" spans="1:25" s="7" customFormat="1" ht="14.1" customHeight="1" thickBot="1" x14ac:dyDescent="0.3">
      <c r="C6" s="100" t="s">
        <v>201</v>
      </c>
      <c r="D6" s="8"/>
      <c r="E6" s="9"/>
      <c r="F6" s="9"/>
      <c r="G6" s="38" t="s">
        <v>147</v>
      </c>
      <c r="H6" s="10" t="s">
        <v>182</v>
      </c>
      <c r="I6" s="10" t="s">
        <v>183</v>
      </c>
      <c r="J6" s="10" t="s">
        <v>184</v>
      </c>
      <c r="K6" s="10" t="s">
        <v>74</v>
      </c>
      <c r="L6" s="10" t="s">
        <v>62</v>
      </c>
      <c r="M6" s="10" t="s">
        <v>72</v>
      </c>
      <c r="N6" s="10" t="s">
        <v>71</v>
      </c>
      <c r="O6" s="10" t="s">
        <v>70</v>
      </c>
      <c r="P6" s="10" t="s">
        <v>66</v>
      </c>
      <c r="Q6" s="10" t="s">
        <v>67</v>
      </c>
      <c r="R6" s="10" t="s">
        <v>68</v>
      </c>
      <c r="S6" s="10" t="s">
        <v>69</v>
      </c>
      <c r="T6" s="10" t="s">
        <v>65</v>
      </c>
      <c r="U6" s="10" t="s">
        <v>64</v>
      </c>
      <c r="V6" s="10" t="s">
        <v>63</v>
      </c>
      <c r="W6" s="10" t="s">
        <v>215</v>
      </c>
      <c r="X6" s="10" t="s">
        <v>286</v>
      </c>
      <c r="Y6" s="11"/>
    </row>
    <row r="7" spans="1:25" s="7" customFormat="1" ht="14.1" customHeight="1" thickTop="1" x14ac:dyDescent="0.25">
      <c r="C7" s="83"/>
      <c r="D7" s="83"/>
      <c r="E7" s="84"/>
      <c r="F7" s="84"/>
      <c r="G7" s="85"/>
      <c r="H7" s="86"/>
      <c r="I7" s="86"/>
      <c r="J7" s="86"/>
      <c r="K7" s="86"/>
      <c r="L7" s="86"/>
      <c r="M7" s="86"/>
      <c r="N7" s="86"/>
      <c r="O7" s="86"/>
      <c r="P7" s="86"/>
      <c r="Q7" s="86"/>
      <c r="R7" s="86"/>
      <c r="S7" s="86"/>
      <c r="T7" s="86"/>
      <c r="U7" s="86"/>
      <c r="V7" s="86"/>
      <c r="W7" s="86"/>
      <c r="X7" s="86"/>
      <c r="Y7" s="11"/>
    </row>
    <row r="8" spans="1:25" s="7" customFormat="1" ht="14.1" customHeight="1" x14ac:dyDescent="0.25">
      <c r="C8" s="47" t="s">
        <v>202</v>
      </c>
      <c r="D8" s="47"/>
      <c r="G8" s="41"/>
      <c r="H8" s="41"/>
      <c r="I8" s="41"/>
      <c r="J8" s="41"/>
      <c r="P8" s="65"/>
    </row>
    <row r="9" spans="1:25" s="7" customFormat="1" ht="14.1" customHeight="1" x14ac:dyDescent="0.25">
      <c r="D9" s="12" t="s">
        <v>108</v>
      </c>
      <c r="E9" s="12"/>
      <c r="F9" s="12"/>
      <c r="G9" s="48" t="s">
        <v>148</v>
      </c>
      <c r="H9" s="48"/>
      <c r="I9" s="48"/>
      <c r="J9" s="48"/>
      <c r="K9" s="49"/>
      <c r="L9" s="49">
        <v>202.90100000000001</v>
      </c>
      <c r="M9" s="49">
        <v>205.61199999999999</v>
      </c>
      <c r="N9" s="49">
        <v>197.98099999999999</v>
      </c>
      <c r="O9" s="49">
        <v>195.60400000000001</v>
      </c>
      <c r="P9" s="49">
        <v>201.34899999999999</v>
      </c>
      <c r="Q9" s="49">
        <v>200.71</v>
      </c>
      <c r="R9" s="49">
        <v>196.489</v>
      </c>
      <c r="S9" s="49">
        <v>198.76400000000001</v>
      </c>
      <c r="T9" s="49">
        <v>210.14400000000001</v>
      </c>
      <c r="U9" s="49">
        <v>214.37899999999999</v>
      </c>
      <c r="V9" s="49">
        <v>203.84800000000001</v>
      </c>
      <c r="W9" s="49">
        <v>211.375</v>
      </c>
      <c r="X9" s="49">
        <v>217.114</v>
      </c>
    </row>
    <row r="10" spans="1:25" s="7" customFormat="1" ht="14.1" customHeight="1" x14ac:dyDescent="0.25">
      <c r="D10" s="13" t="s">
        <v>90</v>
      </c>
      <c r="E10" s="14"/>
      <c r="F10" s="14"/>
      <c r="G10" s="15" t="s">
        <v>148</v>
      </c>
      <c r="H10" s="16">
        <v>-65.781999999999996</v>
      </c>
      <c r="I10" s="16">
        <v>-62.692</v>
      </c>
      <c r="J10" s="16">
        <v>-63.463000000000001</v>
      </c>
      <c r="K10" s="16">
        <v>-66.763999999999996</v>
      </c>
      <c r="L10" s="16">
        <v>-75.736999999999995</v>
      </c>
      <c r="M10" s="16">
        <v>-78.272999999999996</v>
      </c>
      <c r="N10" s="16">
        <v>-82.412999999999997</v>
      </c>
      <c r="O10" s="16">
        <v>-88.405000000000001</v>
      </c>
      <c r="P10" s="16">
        <v>-93.748999999999995</v>
      </c>
      <c r="Q10" s="16">
        <v>-93.795000000000002</v>
      </c>
      <c r="R10" s="16">
        <v>-90.894000000000005</v>
      </c>
      <c r="S10" s="16">
        <v>-97.938999999999993</v>
      </c>
      <c r="T10" s="16">
        <v>-101.101</v>
      </c>
      <c r="U10" s="16">
        <v>-101.04900000000001</v>
      </c>
      <c r="V10" s="16">
        <v>-97.492999999999995</v>
      </c>
      <c r="W10" s="16">
        <v>-101.45099999999999</v>
      </c>
      <c r="X10" s="16">
        <v>-106.327</v>
      </c>
    </row>
    <row r="11" spans="1:25" s="7" customFormat="1" ht="14.1" hidden="1" customHeight="1" outlineLevel="1" x14ac:dyDescent="0.25">
      <c r="D11" s="13" t="s">
        <v>196</v>
      </c>
      <c r="E11" s="13"/>
      <c r="F11" s="13"/>
      <c r="G11" s="40" t="s">
        <v>148</v>
      </c>
      <c r="H11" s="40"/>
      <c r="I11" s="40"/>
      <c r="J11" s="40"/>
      <c r="K11" s="17"/>
      <c r="L11" s="18">
        <f t="shared" ref="L11" si="0">ROUND(+L12-K12-L9-L10,0)</f>
        <v>0</v>
      </c>
      <c r="M11" s="18">
        <f t="shared" ref="M11" si="1">ROUND(+M12-L12-M9-M10,0)</f>
        <v>0</v>
      </c>
      <c r="N11" s="18">
        <f t="shared" ref="N11" si="2">ROUND(+N12-M12-N9-N10,0)</f>
        <v>0</v>
      </c>
      <c r="O11" s="18">
        <f t="shared" ref="O11" si="3">ROUND(+O12-N12-O9-O10,0)</f>
        <v>0</v>
      </c>
      <c r="P11" s="18">
        <f t="shared" ref="P11" si="4">ROUND(+P12-O12-P9-P10,0)</f>
        <v>0</v>
      </c>
      <c r="Q11" s="18">
        <f t="shared" ref="Q11" si="5">ROUND(+Q12-P12-Q9-Q10,0)</f>
        <v>0</v>
      </c>
      <c r="R11" s="18">
        <f t="shared" ref="R11" si="6">ROUND(+R12-Q12-R9-R10,0)</f>
        <v>0</v>
      </c>
      <c r="S11" s="18">
        <f t="shared" ref="S11" si="7">ROUND(+S12-R12-S9-S10,0)</f>
        <v>0</v>
      </c>
      <c r="T11" s="18">
        <f t="shared" ref="T11" si="8">ROUND(+T12-S12-T9-T10,0)</f>
        <v>0</v>
      </c>
      <c r="U11" s="18">
        <f t="shared" ref="U11" si="9">ROUND(+U12-T12-U9-U10,0)</f>
        <v>0</v>
      </c>
      <c r="V11" s="18">
        <f t="shared" ref="V11:X11" si="10">ROUND(+V12-U12-V9-V10,0)</f>
        <v>0</v>
      </c>
      <c r="W11" s="18">
        <f t="shared" si="10"/>
        <v>0</v>
      </c>
      <c r="X11" s="18">
        <f t="shared" si="10"/>
        <v>0</v>
      </c>
    </row>
    <row r="12" spans="1:25" s="20" customFormat="1" ht="14.1" customHeight="1" collapsed="1" x14ac:dyDescent="0.25">
      <c r="A12" s="7"/>
      <c r="B12" s="7"/>
      <c r="C12" s="7"/>
      <c r="D12" s="19" t="s">
        <v>152</v>
      </c>
      <c r="E12" s="13"/>
      <c r="F12" s="13"/>
      <c r="G12" s="40" t="s">
        <v>148</v>
      </c>
      <c r="H12" s="5">
        <v>3884.3820000000001</v>
      </c>
      <c r="I12" s="5">
        <v>4019.9639999999999</v>
      </c>
      <c r="J12" s="5">
        <v>4146.37</v>
      </c>
      <c r="K12" s="5">
        <v>4274.8270000000002</v>
      </c>
      <c r="L12" s="5">
        <v>4401.991</v>
      </c>
      <c r="M12" s="5">
        <v>4529.33</v>
      </c>
      <c r="N12" s="5">
        <v>4644.8980000000001</v>
      </c>
      <c r="O12" s="5">
        <v>4752.0969999999998</v>
      </c>
      <c r="P12" s="5">
        <v>4859.6970000000001</v>
      </c>
      <c r="Q12" s="5">
        <v>4966.6120000000001</v>
      </c>
      <c r="R12" s="5">
        <v>5072.2070000000003</v>
      </c>
      <c r="S12" s="5">
        <v>5173.0320000000002</v>
      </c>
      <c r="T12" s="5">
        <v>5282.0749999999998</v>
      </c>
      <c r="U12" s="5">
        <v>5395.4059999999999</v>
      </c>
      <c r="V12" s="5">
        <v>5501.7610000000004</v>
      </c>
      <c r="W12" s="5">
        <v>5611.6850000000004</v>
      </c>
      <c r="X12" s="5">
        <v>5722.4719999999998</v>
      </c>
    </row>
    <row r="13" spans="1:25" s="20" customFormat="1" ht="14.1" customHeight="1" x14ac:dyDescent="0.25">
      <c r="A13" s="7"/>
      <c r="B13" s="7"/>
      <c r="C13" s="7"/>
      <c r="D13" s="34" t="s">
        <v>388</v>
      </c>
      <c r="E13" s="13"/>
      <c r="F13" s="13"/>
      <c r="G13" s="40" t="s">
        <v>148</v>
      </c>
      <c r="H13" s="40"/>
      <c r="I13" s="40"/>
      <c r="J13" s="40"/>
      <c r="K13" s="5"/>
      <c r="L13" s="18">
        <f t="shared" ref="L13" si="11">L12-H12</f>
        <v>517.60899999999992</v>
      </c>
      <c r="M13" s="18">
        <f t="shared" ref="M13" si="12">M12-I12</f>
        <v>509.36599999999999</v>
      </c>
      <c r="N13" s="18">
        <f t="shared" ref="N13" si="13">N12-J12</f>
        <v>498.52800000000025</v>
      </c>
      <c r="O13" s="18">
        <f t="shared" ref="O13:U13" si="14">O12-K12</f>
        <v>477.26999999999953</v>
      </c>
      <c r="P13" s="18">
        <f t="shared" si="14"/>
        <v>457.70600000000013</v>
      </c>
      <c r="Q13" s="18">
        <f t="shared" si="14"/>
        <v>437.28200000000015</v>
      </c>
      <c r="R13" s="18">
        <f t="shared" si="14"/>
        <v>427.3090000000002</v>
      </c>
      <c r="S13" s="18">
        <f t="shared" si="14"/>
        <v>420.9350000000004</v>
      </c>
      <c r="T13" s="18">
        <f t="shared" si="14"/>
        <v>422.3779999999997</v>
      </c>
      <c r="U13" s="18">
        <f t="shared" si="14"/>
        <v>428.79399999999987</v>
      </c>
      <c r="V13" s="18">
        <f>V12-R12</f>
        <v>429.55400000000009</v>
      </c>
      <c r="W13" s="18">
        <f>W12-S12</f>
        <v>438.65300000000025</v>
      </c>
      <c r="X13" s="18">
        <f>X12-T12</f>
        <v>440.39699999999993</v>
      </c>
    </row>
    <row r="14" spans="1:25" s="7" customFormat="1" ht="14.1" customHeight="1" x14ac:dyDescent="0.25">
      <c r="D14" s="34" t="s">
        <v>388</v>
      </c>
      <c r="E14" s="34"/>
      <c r="F14" s="13"/>
      <c r="G14" s="22" t="s">
        <v>151</v>
      </c>
      <c r="H14" s="22"/>
      <c r="I14" s="22"/>
      <c r="J14" s="22"/>
      <c r="K14" s="13"/>
      <c r="L14" s="36">
        <f>+IFERROR(L12/H12-1,"n.a.")</f>
        <v>0.13325388697610063</v>
      </c>
      <c r="M14" s="36">
        <f t="shared" ref="M14:X14" si="15">+IFERROR(M12/I12-1,"n.a.")</f>
        <v>0.12670909490731752</v>
      </c>
      <c r="N14" s="36">
        <f t="shared" si="15"/>
        <v>0.12023239604762725</v>
      </c>
      <c r="O14" s="36">
        <f t="shared" si="15"/>
        <v>0.11164662336043052</v>
      </c>
      <c r="P14" s="36">
        <f t="shared" si="15"/>
        <v>0.10397704129790353</v>
      </c>
      <c r="Q14" s="36">
        <f t="shared" si="15"/>
        <v>9.6544522037475877E-2</v>
      </c>
      <c r="R14" s="36">
        <f t="shared" si="15"/>
        <v>9.1995346291780855E-2</v>
      </c>
      <c r="S14" s="36">
        <f t="shared" si="15"/>
        <v>8.8578789532284485E-2</v>
      </c>
      <c r="T14" s="36">
        <f t="shared" si="15"/>
        <v>8.6914472239730145E-2</v>
      </c>
      <c r="U14" s="36">
        <f t="shared" si="15"/>
        <v>8.6335312683978538E-2</v>
      </c>
      <c r="V14" s="36">
        <f t="shared" si="15"/>
        <v>8.4687789753060239E-2</v>
      </c>
      <c r="W14" s="36">
        <f t="shared" si="15"/>
        <v>8.4796111835380161E-2</v>
      </c>
      <c r="X14" s="36">
        <f t="shared" si="15"/>
        <v>8.3375756686529412E-2</v>
      </c>
    </row>
    <row r="15" spans="1:25" s="20" customFormat="1" ht="14.1" customHeight="1" x14ac:dyDescent="0.25">
      <c r="A15" s="7"/>
      <c r="B15" s="7"/>
      <c r="C15" s="7"/>
      <c r="D15" s="19" t="s">
        <v>173</v>
      </c>
      <c r="E15" s="13"/>
      <c r="F15" s="13"/>
      <c r="G15" s="40" t="s">
        <v>148</v>
      </c>
      <c r="H15" s="5">
        <v>3818.5059999999999</v>
      </c>
      <c r="I15" s="5">
        <v>3945.462</v>
      </c>
      <c r="J15" s="5">
        <v>4092.049</v>
      </c>
      <c r="K15" s="5">
        <v>4214.8670000000002</v>
      </c>
      <c r="L15" s="5">
        <v>4332.4949999999999</v>
      </c>
      <c r="M15" s="5">
        <v>4458.2030000000004</v>
      </c>
      <c r="N15" s="5">
        <v>4596.1959999999999</v>
      </c>
      <c r="O15" s="5">
        <v>4704.1400000000003</v>
      </c>
      <c r="P15" s="5">
        <v>4799.3630000000003</v>
      </c>
      <c r="Q15" s="5">
        <v>4904.152</v>
      </c>
      <c r="R15" s="5">
        <v>5028.0010000000002</v>
      </c>
      <c r="S15" s="5">
        <v>5126.4440000000004</v>
      </c>
      <c r="T15" s="5">
        <v>5220.2950000000001</v>
      </c>
      <c r="U15" s="5">
        <v>5328.8890000000001</v>
      </c>
      <c r="V15" s="5">
        <v>5456.924</v>
      </c>
      <c r="W15" s="5">
        <v>5560.5219999999999</v>
      </c>
      <c r="X15" s="5">
        <v>5656.1310000000003</v>
      </c>
      <c r="Y15" s="7"/>
    </row>
    <row r="16" spans="1:25" s="7" customFormat="1" ht="14.1" customHeight="1" x14ac:dyDescent="0.25">
      <c r="D16" s="19" t="s">
        <v>88</v>
      </c>
      <c r="E16" s="13"/>
      <c r="F16" s="13"/>
      <c r="G16" s="22" t="s">
        <v>151</v>
      </c>
      <c r="H16" s="22"/>
      <c r="I16" s="22"/>
      <c r="J16" s="22"/>
      <c r="K16" s="23"/>
      <c r="L16" s="225">
        <f t="shared" ref="L16:X16" si="16">-SUM(I10:L10)/AVERAGE(I15:L15)</f>
        <v>6.4795431354825558E-2</v>
      </c>
      <c r="M16" s="225">
        <f t="shared" si="16"/>
        <v>6.6497465669771216E-2</v>
      </c>
      <c r="N16" s="225">
        <f t="shared" si="16"/>
        <v>6.8899242524654195E-2</v>
      </c>
      <c r="O16" s="225">
        <f t="shared" si="16"/>
        <v>7.1820770443524667E-2</v>
      </c>
      <c r="P16" s="225">
        <f t="shared" si="16"/>
        <v>7.3896284181261429E-2</v>
      </c>
      <c r="Q16" s="225">
        <f t="shared" si="16"/>
        <v>7.5429343242061825E-2</v>
      </c>
      <c r="R16" s="225">
        <f t="shared" si="16"/>
        <v>7.5498969522819287E-2</v>
      </c>
      <c r="S16" s="225">
        <f t="shared" si="16"/>
        <v>7.5813829819377204E-2</v>
      </c>
      <c r="T16" s="225">
        <f t="shared" si="16"/>
        <v>7.5690328643202021E-2</v>
      </c>
      <c r="U16" s="225">
        <f t="shared" si="16"/>
        <v>7.5539027481607193E-2</v>
      </c>
      <c r="V16" s="225">
        <f t="shared" si="16"/>
        <v>7.5254895859241236E-2</v>
      </c>
      <c r="W16" s="225">
        <f t="shared" si="16"/>
        <v>7.4391594792510479E-2</v>
      </c>
      <c r="X16" s="225">
        <f t="shared" si="16"/>
        <v>7.386808369570938E-2</v>
      </c>
    </row>
    <row r="17" spans="3:24" s="7" customFormat="1" ht="14.1" customHeight="1" x14ac:dyDescent="0.25">
      <c r="D17" s="19" t="s">
        <v>198</v>
      </c>
      <c r="E17" s="13"/>
      <c r="F17" s="13"/>
      <c r="G17" s="22" t="s">
        <v>151</v>
      </c>
      <c r="H17" s="22"/>
      <c r="I17" s="22"/>
      <c r="J17" s="22"/>
      <c r="K17" s="23"/>
      <c r="L17" s="225">
        <f t="shared" ref="L17:V17" si="17">-L10*4/L15</f>
        <v>6.9924604644667793E-2</v>
      </c>
      <c r="M17" s="225">
        <f t="shared" si="17"/>
        <v>7.0228296019719152E-2</v>
      </c>
      <c r="N17" s="225">
        <f t="shared" si="17"/>
        <v>7.1722789889726205E-2</v>
      </c>
      <c r="O17" s="225">
        <f t="shared" si="17"/>
        <v>7.5172082463532117E-2</v>
      </c>
      <c r="P17" s="225">
        <f t="shared" si="17"/>
        <v>7.8134535770684563E-2</v>
      </c>
      <c r="Q17" s="225">
        <f t="shared" si="17"/>
        <v>7.650252276030596E-2</v>
      </c>
      <c r="R17" s="225">
        <f t="shared" si="17"/>
        <v>7.2310248148319781E-2</v>
      </c>
      <c r="S17" s="225">
        <f t="shared" si="17"/>
        <v>7.6418663697486983E-2</v>
      </c>
      <c r="T17" s="225">
        <f t="shared" si="17"/>
        <v>7.7467652690125746E-2</v>
      </c>
      <c r="U17" s="225">
        <f t="shared" si="17"/>
        <v>7.5849956717056785E-2</v>
      </c>
      <c r="V17" s="225">
        <f t="shared" si="17"/>
        <v>7.1463703727594516E-2</v>
      </c>
      <c r="W17" s="225">
        <f t="shared" ref="W17:X17" si="18">-W10*4/W15</f>
        <v>7.2979479264716512E-2</v>
      </c>
      <c r="X17" s="225">
        <f t="shared" si="18"/>
        <v>7.5194156570984647E-2</v>
      </c>
    </row>
    <row r="18" spans="3:24" s="24" customFormat="1" ht="14.1" customHeight="1" x14ac:dyDescent="0.25">
      <c r="G18" s="41"/>
      <c r="H18" s="41"/>
      <c r="I18" s="41"/>
      <c r="J18" s="41"/>
    </row>
    <row r="19" spans="3:24" s="7" customFormat="1" ht="14.1" customHeight="1" x14ac:dyDescent="0.25">
      <c r="C19" s="47" t="s">
        <v>10</v>
      </c>
      <c r="G19" s="41"/>
      <c r="H19" s="41"/>
      <c r="I19" s="41"/>
      <c r="J19" s="41"/>
    </row>
    <row r="20" spans="3:24" s="7" customFormat="1" ht="14.1" customHeight="1" x14ac:dyDescent="0.25">
      <c r="D20" s="33" t="s">
        <v>210</v>
      </c>
      <c r="E20" s="12"/>
      <c r="F20" s="12"/>
      <c r="G20" s="39"/>
      <c r="H20" s="41"/>
      <c r="I20" s="41"/>
      <c r="J20" s="41"/>
      <c r="K20" s="12"/>
      <c r="L20" s="12"/>
      <c r="M20" s="12"/>
      <c r="N20" s="12"/>
      <c r="O20" s="12"/>
      <c r="P20" s="12"/>
      <c r="Q20" s="12"/>
      <c r="R20" s="12"/>
      <c r="S20" s="12"/>
      <c r="T20" s="12"/>
      <c r="U20" s="12"/>
      <c r="V20" s="12"/>
      <c r="W20" s="12"/>
      <c r="X20" s="12"/>
    </row>
    <row r="21" spans="3:24" s="7" customFormat="1" ht="14.1" customHeight="1" x14ac:dyDescent="0.25">
      <c r="D21" s="13" t="s">
        <v>103</v>
      </c>
      <c r="E21" s="13"/>
      <c r="F21" s="13"/>
      <c r="G21" s="22" t="s">
        <v>150</v>
      </c>
      <c r="H21" s="25">
        <f t="shared" ref="H21:J21" si="19">H29*4*10^3/H15/12</f>
        <v>42.389178734649974</v>
      </c>
      <c r="I21" s="25">
        <f t="shared" si="19"/>
        <v>42.510695409899611</v>
      </c>
      <c r="J21" s="25">
        <f t="shared" si="19"/>
        <v>42.231654606286483</v>
      </c>
      <c r="K21" s="25">
        <f>K29*4*10^3/K15/12</f>
        <v>42.426645174489884</v>
      </c>
      <c r="L21" s="25">
        <f t="shared" ref="L21:V21" si="20">L29*4*10^3/L15/12</f>
        <v>43.613129770874906</v>
      </c>
      <c r="M21" s="25">
        <f t="shared" si="20"/>
        <v>43.518879692109124</v>
      </c>
      <c r="N21" s="25">
        <f t="shared" si="20"/>
        <v>43.368617584338587</v>
      </c>
      <c r="O21" s="25">
        <f t="shared" si="20"/>
        <v>43.313407622505565</v>
      </c>
      <c r="P21" s="25">
        <f t="shared" si="20"/>
        <v>44.692667200487506</v>
      </c>
      <c r="Q21" s="25">
        <f>Q29*4*10^3/Q15/12</f>
        <v>44.355000959730994</v>
      </c>
      <c r="R21" s="25">
        <f t="shared" si="20"/>
        <v>44.139808245861524</v>
      </c>
      <c r="S21" s="25">
        <f t="shared" si="20"/>
        <v>43.787987670725876</v>
      </c>
      <c r="T21" s="25">
        <f t="shared" si="20"/>
        <v>45.763569555615788</v>
      </c>
      <c r="U21" s="25">
        <f t="shared" si="20"/>
        <v>45.760507803158724</v>
      </c>
      <c r="V21" s="25">
        <f t="shared" si="20"/>
        <v>45.491501561441332</v>
      </c>
      <c r="W21" s="25">
        <f t="shared" ref="W21:X21" si="21">W29*4*10^3/W15/12</f>
        <v>45.248869320781999</v>
      </c>
      <c r="X21" s="25">
        <f t="shared" si="21"/>
        <v>46.968089435458033</v>
      </c>
    </row>
    <row r="22" spans="3:24" s="7" customFormat="1" ht="14.1" customHeight="1" x14ac:dyDescent="0.25">
      <c r="D22" s="34" t="s">
        <v>388</v>
      </c>
      <c r="E22" s="13"/>
      <c r="F22" s="19"/>
      <c r="G22" s="42" t="s">
        <v>151</v>
      </c>
      <c r="H22" s="226"/>
      <c r="I22" s="226"/>
      <c r="J22" s="226"/>
      <c r="K22" s="13"/>
      <c r="L22" s="36">
        <f t="shared" ref="L22" si="22">+IFERROR(L21/H21-1,"n.a.")</f>
        <v>2.887413893736146E-2</v>
      </c>
      <c r="M22" s="36">
        <f t="shared" ref="M22" si="23">+IFERROR(M21/I21-1,"n.a.")</f>
        <v>2.3716014816702602E-2</v>
      </c>
      <c r="N22" s="36">
        <f t="shared" ref="N22" si="24">+IFERROR(N21/J21-1,"n.a.")</f>
        <v>2.6922056183961596E-2</v>
      </c>
      <c r="O22" s="36">
        <f t="shared" ref="O22" si="25">+IFERROR(O21/K21-1,"n.a.")</f>
        <v>2.0901073944655568E-2</v>
      </c>
      <c r="P22" s="36">
        <f t="shared" ref="P22" si="26">+IFERROR(P21/L21-1,"n.a.")</f>
        <v>2.4752578759746013E-2</v>
      </c>
      <c r="Q22" s="36">
        <f t="shared" ref="Q22" si="27">+IFERROR(Q21/M21-1,"n.a.")</f>
        <v>1.9212839887821742E-2</v>
      </c>
      <c r="R22" s="36">
        <f t="shared" ref="R22" si="28">+IFERROR(R21/N21-1,"n.a.")</f>
        <v>1.7782228359555452E-2</v>
      </c>
      <c r="S22" s="36">
        <f t="shared" ref="S22" si="29">+IFERROR(S21/O21-1,"n.a.")</f>
        <v>1.0956885506595793E-2</v>
      </c>
      <c r="T22" s="36">
        <f t="shared" ref="T22" si="30">+IFERROR(T21/P21-1,"n.a.")</f>
        <v>2.3961477848800206E-2</v>
      </c>
      <c r="U22" s="36">
        <f t="shared" ref="U22" si="31">+IFERROR(U21/Q21-1,"n.a.")</f>
        <v>3.1687674738272831E-2</v>
      </c>
      <c r="V22" s="36">
        <f t="shared" ref="V22:X22" si="32">+IFERROR(V21/R21-1,"n.a.")</f>
        <v>3.0622999267481799E-2</v>
      </c>
      <c r="W22" s="36">
        <f t="shared" si="32"/>
        <v>3.336261216298797E-2</v>
      </c>
      <c r="X22" s="36">
        <f t="shared" si="32"/>
        <v>2.6320496664457238E-2</v>
      </c>
    </row>
    <row r="23" spans="3:24" s="7" customFormat="1" ht="14.1" customHeight="1" x14ac:dyDescent="0.25">
      <c r="D23" s="13" t="s">
        <v>153</v>
      </c>
      <c r="E23" s="13"/>
      <c r="F23" s="13"/>
      <c r="G23" s="22" t="s">
        <v>150</v>
      </c>
      <c r="H23" s="25">
        <f t="shared" ref="H23:V23" si="33">H31*4*10^3/H15/12</f>
        <v>30.876997443502773</v>
      </c>
      <c r="I23" s="25">
        <f t="shared" si="33"/>
        <v>30.968658845698343</v>
      </c>
      <c r="J23" s="25">
        <f t="shared" si="33"/>
        <v>30.698882963848508</v>
      </c>
      <c r="K23" s="25">
        <f t="shared" si="33"/>
        <v>30.079794530487757</v>
      </c>
      <c r="L23" s="25">
        <f t="shared" si="33"/>
        <v>31.467241547114693</v>
      </c>
      <c r="M23" s="25">
        <f t="shared" si="33"/>
        <v>31.42947954590672</v>
      </c>
      <c r="N23" s="25">
        <f t="shared" si="33"/>
        <v>31.218062357073837</v>
      </c>
      <c r="O23" s="25">
        <f t="shared" si="33"/>
        <v>30.794576692020218</v>
      </c>
      <c r="P23" s="25">
        <f t="shared" si="33"/>
        <v>31.764284829743726</v>
      </c>
      <c r="Q23" s="25">
        <f t="shared" si="33"/>
        <v>31.619329906577121</v>
      </c>
      <c r="R23" s="25">
        <f t="shared" si="33"/>
        <v>31.728381385233082</v>
      </c>
      <c r="S23" s="25">
        <f t="shared" si="33"/>
        <v>31.480626076607226</v>
      </c>
      <c r="T23" s="25">
        <f t="shared" si="33"/>
        <v>33.12137213190698</v>
      </c>
      <c r="U23" s="25">
        <f t="shared" si="33"/>
        <v>33.196287881645368</v>
      </c>
      <c r="V23" s="25">
        <f t="shared" si="33"/>
        <v>33.190859905690459</v>
      </c>
      <c r="W23" s="25">
        <f t="shared" ref="W23:X23" si="34">W31*4*10^3/W15/12</f>
        <v>32.916813685237948</v>
      </c>
      <c r="X23" s="25">
        <f t="shared" si="34"/>
        <v>34.405320527406452</v>
      </c>
    </row>
    <row r="24" spans="3:24" s="7" customFormat="1" ht="14.1" customHeight="1" x14ac:dyDescent="0.25">
      <c r="D24" s="34" t="s">
        <v>388</v>
      </c>
      <c r="E24" s="13"/>
      <c r="F24" s="19"/>
      <c r="G24" s="42" t="s">
        <v>151</v>
      </c>
      <c r="H24" s="22"/>
      <c r="I24" s="22"/>
      <c r="J24" s="22"/>
      <c r="K24" s="13"/>
      <c r="L24" s="36">
        <f t="shared" ref="L24" si="35">+IFERROR(L23/H23-1,"n.a.")</f>
        <v>1.9115981231397905E-2</v>
      </c>
      <c r="M24" s="36">
        <f t="shared" ref="M24" si="36">+IFERROR(M23/I23-1,"n.a.")</f>
        <v>1.4880227862124062E-2</v>
      </c>
      <c r="N24" s="36">
        <f t="shared" ref="N24" si="37">+IFERROR(N23/J23-1,"n.a.")</f>
        <v>1.6911996238974547E-2</v>
      </c>
      <c r="O24" s="36">
        <f t="shared" ref="O24" si="38">+IFERROR(O23/K23-1,"n.a.")</f>
        <v>2.3762867156821299E-2</v>
      </c>
      <c r="P24" s="36">
        <f t="shared" ref="P24" si="39">+IFERROR(P23/L23-1,"n.a.")</f>
        <v>9.4397623695194888E-3</v>
      </c>
      <c r="Q24" s="36">
        <f t="shared" ref="Q24" si="40">+IFERROR(Q23/M23-1,"n.a.")</f>
        <v>6.0405187554284367E-3</v>
      </c>
      <c r="R24" s="36">
        <f t="shared" ref="R24" si="41">+IFERROR(R23/N23-1,"n.a.")</f>
        <v>1.6346915523525629E-2</v>
      </c>
      <c r="S24" s="36">
        <f t="shared" ref="S24" si="42">+IFERROR(S23/O23-1,"n.a.")</f>
        <v>2.2278253455089159E-2</v>
      </c>
      <c r="T24" s="36">
        <f t="shared" ref="T24" si="43">+IFERROR(T23/P23-1,"n.a.")</f>
        <v>4.2723685089629093E-2</v>
      </c>
      <c r="U24" s="36">
        <f t="shared" ref="U24" si="44">+IFERROR(U23/Q23-1,"n.a.")</f>
        <v>4.9873225641642316E-2</v>
      </c>
      <c r="V24" s="36">
        <f t="shared" ref="V24:X24" si="45">+IFERROR(V23/R23-1,"n.a.")</f>
        <v>4.6093700863607312E-2</v>
      </c>
      <c r="W24" s="36">
        <f t="shared" si="45"/>
        <v>4.5621316588043692E-2</v>
      </c>
      <c r="X24" s="36">
        <f t="shared" si="45"/>
        <v>3.8764951837928274E-2</v>
      </c>
    </row>
    <row r="25" spans="3:24" s="20" customFormat="1" ht="14.1" customHeight="1" x14ac:dyDescent="0.25">
      <c r="D25" s="13" t="s">
        <v>213</v>
      </c>
      <c r="E25" s="13"/>
      <c r="F25" s="13"/>
      <c r="G25" s="22" t="s">
        <v>149</v>
      </c>
      <c r="H25" s="17">
        <f t="shared" ref="H25:V25" si="46">+H12*H21*12/1000</f>
        <v>1975.8691544598857</v>
      </c>
      <c r="I25" s="17">
        <f t="shared" si="46"/>
        <v>2050.6975819531403</v>
      </c>
      <c r="J25" s="17">
        <f t="shared" si="46"/>
        <v>2101.2967885184166</v>
      </c>
      <c r="K25" s="17">
        <f t="shared" si="46"/>
        <v>2176.398819735949</v>
      </c>
      <c r="L25" s="17">
        <f t="shared" si="46"/>
        <v>2303.8152567986808</v>
      </c>
      <c r="M25" s="17">
        <f t="shared" si="46"/>
        <v>2365.3364082703274</v>
      </c>
      <c r="N25" s="17">
        <f t="shared" si="46"/>
        <v>2417.3136609631097</v>
      </c>
      <c r="O25" s="17">
        <f t="shared" si="46"/>
        <v>2469.9541730722294</v>
      </c>
      <c r="P25" s="17">
        <f t="shared" si="46"/>
        <v>2606.3138485944905</v>
      </c>
      <c r="Q25" s="17">
        <f t="shared" si="46"/>
        <v>2643.5289603193378</v>
      </c>
      <c r="R25" s="17">
        <f t="shared" si="46"/>
        <v>2686.6349323597988</v>
      </c>
      <c r="S25" s="17">
        <f t="shared" si="46"/>
        <v>2718.1999372352452</v>
      </c>
      <c r="T25" s="17">
        <f t="shared" si="46"/>
        <v>2900.7192799257509</v>
      </c>
      <c r="U25" s="17">
        <f t="shared" si="46"/>
        <v>2962.7582203705124</v>
      </c>
      <c r="V25" s="17">
        <f t="shared" si="46"/>
        <v>3003.4004294661245</v>
      </c>
      <c r="W25" s="17">
        <f t="shared" ref="W25:X25" si="47">+W12*W21*12/1000</f>
        <v>3047.0688148127106</v>
      </c>
      <c r="X25" s="17">
        <f t="shared" si="47"/>
        <v>3225.2829202548528</v>
      </c>
    </row>
    <row r="26" spans="3:24" s="7" customFormat="1" ht="14.1" customHeight="1" x14ac:dyDescent="0.25">
      <c r="D26" s="34" t="s">
        <v>388</v>
      </c>
      <c r="E26" s="13"/>
      <c r="F26" s="13"/>
      <c r="G26" s="42" t="s">
        <v>151</v>
      </c>
      <c r="H26" s="22"/>
      <c r="I26" s="22"/>
      <c r="J26" s="22"/>
      <c r="K26" s="13"/>
      <c r="L26" s="36">
        <f t="shared" ref="L26" si="48">+IFERROR(L25/H25-1,"n.a.")</f>
        <v>0.16597561715995357</v>
      </c>
      <c r="M26" s="36">
        <f t="shared" ref="M26" si="49">+IFERROR(M25/I25-1,"n.a.")</f>
        <v>0.15343014449625314</v>
      </c>
      <c r="N26" s="36">
        <f t="shared" ref="N26" si="50">+IFERROR(N25/J25-1,"n.a.")</f>
        <v>0.15039135555311556</v>
      </c>
      <c r="O26" s="36">
        <f>+IFERROR(O25/K25-1,"n.a.")</f>
        <v>0.13488123163561361</v>
      </c>
      <c r="P26" s="36">
        <f>+IFERROR(P25/L25-1,"n.a.")</f>
        <v>0.13130331996158118</v>
      </c>
      <c r="Q26" s="36">
        <f t="shared" ref="Q26" si="51">+IFERROR(Q25/M25-1,"n.a.")</f>
        <v>0.11761225636924988</v>
      </c>
      <c r="R26" s="36">
        <f t="shared" ref="R26" si="52">+IFERROR(R25/N25-1,"n.a.")</f>
        <v>0.11141345690711302</v>
      </c>
      <c r="S26" s="36">
        <f t="shared" ref="S26" si="53">+IFERROR(S25/O25-1,"n.a.")</f>
        <v>0.1005062226940987</v>
      </c>
      <c r="T26" s="36">
        <f t="shared" ref="T26" si="54">+IFERROR(T25/P25-1,"n.a.")</f>
        <v>0.11295854928984261</v>
      </c>
      <c r="U26" s="36">
        <f t="shared" ref="U26" si="55">+IFERROR(U25/Q25-1,"n.a.")</f>
        <v>0.12075875272900793</v>
      </c>
      <c r="V26" s="36">
        <f t="shared" ref="V26:X26" si="56">+IFERROR(V25/R25-1,"n.a.")</f>
        <v>0.11790418314411455</v>
      </c>
      <c r="W26" s="36">
        <f t="shared" si="56"/>
        <v>0.12098774379046118</v>
      </c>
      <c r="X26" s="36">
        <f t="shared" si="56"/>
        <v>0.1118907446767512</v>
      </c>
    </row>
    <row r="27" spans="3:24" s="7" customFormat="1" ht="14.1" customHeight="1" x14ac:dyDescent="0.25">
      <c r="D27" s="103"/>
      <c r="F27" s="32"/>
      <c r="G27" s="104"/>
      <c r="H27" s="41"/>
      <c r="I27" s="41"/>
      <c r="J27" s="41"/>
      <c r="M27" s="105"/>
      <c r="N27" s="105"/>
      <c r="O27" s="105"/>
      <c r="P27" s="105"/>
      <c r="Q27" s="105"/>
      <c r="R27" s="105"/>
      <c r="S27" s="105"/>
      <c r="T27" s="105"/>
      <c r="U27" s="105"/>
      <c r="V27" s="105"/>
      <c r="W27" s="105"/>
      <c r="X27" s="105"/>
    </row>
    <row r="28" spans="3:24" s="7" customFormat="1" ht="14.1" customHeight="1" x14ac:dyDescent="0.25">
      <c r="D28" s="33" t="s">
        <v>158</v>
      </c>
      <c r="E28" s="12"/>
      <c r="F28" s="12"/>
      <c r="G28" s="39"/>
      <c r="H28" s="39"/>
      <c r="I28" s="39"/>
      <c r="J28" s="39"/>
      <c r="K28" s="12"/>
      <c r="L28" s="227"/>
      <c r="M28" s="227"/>
      <c r="N28" s="227"/>
      <c r="O28" s="12"/>
      <c r="P28" s="12"/>
      <c r="Q28" s="12"/>
      <c r="R28" s="12"/>
      <c r="S28" s="12"/>
      <c r="T28" s="12"/>
      <c r="U28" s="12"/>
      <c r="V28" s="12"/>
      <c r="W28" s="12"/>
      <c r="X28" s="12"/>
    </row>
    <row r="29" spans="3:24" s="20" customFormat="1" ht="14.1" customHeight="1" x14ac:dyDescent="0.25">
      <c r="D29" s="13" t="s">
        <v>177</v>
      </c>
      <c r="E29" s="13"/>
      <c r="F29" s="13"/>
      <c r="G29" s="22" t="s">
        <v>149</v>
      </c>
      <c r="H29" s="5">
        <v>485.59</v>
      </c>
      <c r="I29" s="5">
        <v>503.173</v>
      </c>
      <c r="J29" s="5">
        <v>518.44200000000001</v>
      </c>
      <c r="K29" s="5">
        <v>536.46799999999996</v>
      </c>
      <c r="L29" s="5">
        <v>566.86099999999999</v>
      </c>
      <c r="M29" s="5">
        <v>582.048</v>
      </c>
      <c r="N29" s="5">
        <v>597.99199999999996</v>
      </c>
      <c r="O29" s="5">
        <v>611.25699999999995</v>
      </c>
      <c r="P29" s="5">
        <v>643.48900000000003</v>
      </c>
      <c r="Q29" s="5">
        <v>652.57100000000003</v>
      </c>
      <c r="R29" s="5">
        <v>665.80499999999995</v>
      </c>
      <c r="S29" s="5">
        <v>673.43</v>
      </c>
      <c r="T29" s="5">
        <v>716.69799999999998</v>
      </c>
      <c r="U29" s="5">
        <v>731.55799999999999</v>
      </c>
      <c r="V29" s="5">
        <v>744.73099999999999</v>
      </c>
      <c r="W29" s="5">
        <v>754.822</v>
      </c>
      <c r="X29" s="5">
        <v>796.97299999999996</v>
      </c>
    </row>
    <row r="30" spans="3:24" s="7" customFormat="1" ht="14.1" customHeight="1" x14ac:dyDescent="0.25">
      <c r="D30" s="34" t="s">
        <v>388</v>
      </c>
      <c r="E30" s="19"/>
      <c r="F30" s="19"/>
      <c r="G30" s="42" t="s">
        <v>151</v>
      </c>
      <c r="H30" s="22"/>
      <c r="I30" s="22"/>
      <c r="J30" s="22"/>
      <c r="K30" s="13"/>
      <c r="L30" s="36">
        <f t="shared" ref="L30:N30" si="57">+IFERROR(L29/H29-1,"n.a.")</f>
        <v>0.16736547292983794</v>
      </c>
      <c r="M30" s="36">
        <f t="shared" si="57"/>
        <v>0.15675523130215652</v>
      </c>
      <c r="N30" s="36">
        <f t="shared" si="57"/>
        <v>0.15344050057672787</v>
      </c>
      <c r="O30" s="36">
        <f>+IFERROR(O29/K29-1,"n.a.")</f>
        <v>0.13940999276750898</v>
      </c>
      <c r="P30" s="36">
        <f>+IFERROR(P29/L29-1,"n.a.")</f>
        <v>0.13517952372803932</v>
      </c>
      <c r="Q30" s="36">
        <f t="shared" ref="Q30" si="58">+IFERROR(Q29/M29-1,"n.a.")</f>
        <v>0.12116354664907369</v>
      </c>
      <c r="R30" s="36">
        <f t="shared" ref="R30" si="59">+IFERROR(R29/N29-1,"n.a.")</f>
        <v>0.11340118262451671</v>
      </c>
      <c r="S30" s="36">
        <f t="shared" ref="S30" si="60">+IFERROR(S29/O29-1,"n.a.")</f>
        <v>0.10171335461189002</v>
      </c>
      <c r="T30" s="36">
        <f t="shared" ref="T30" si="61">+IFERROR(T29/P29-1,"n.a.")</f>
        <v>0.1137688445334728</v>
      </c>
      <c r="U30" s="36">
        <f t="shared" ref="U30" si="62">+IFERROR(U29/Q29-1,"n.a.")</f>
        <v>0.12103970295952471</v>
      </c>
      <c r="V30" s="36">
        <f t="shared" ref="V30:X30" si="63">+IFERROR(V29/R29-1,"n.a.")</f>
        <v>0.11854221581393953</v>
      </c>
      <c r="W30" s="36">
        <f t="shared" si="63"/>
        <v>0.120861856466151</v>
      </c>
      <c r="X30" s="36">
        <f t="shared" si="63"/>
        <v>0.11200673086851087</v>
      </c>
    </row>
    <row r="31" spans="3:24" s="20" customFormat="1" ht="14.1" customHeight="1" x14ac:dyDescent="0.25">
      <c r="D31" s="13" t="s">
        <v>11</v>
      </c>
      <c r="E31" s="13"/>
      <c r="F31" s="13"/>
      <c r="G31" s="22" t="s">
        <v>149</v>
      </c>
      <c r="H31" s="5">
        <v>353.71199999999999</v>
      </c>
      <c r="I31" s="5">
        <v>366.55700000000002</v>
      </c>
      <c r="J31" s="5">
        <v>376.86399999999998</v>
      </c>
      <c r="K31" s="5">
        <v>380.34699999999998</v>
      </c>
      <c r="L31" s="5">
        <v>408.995</v>
      </c>
      <c r="M31" s="5">
        <v>420.35700000000003</v>
      </c>
      <c r="N31" s="5">
        <v>430.45299999999997</v>
      </c>
      <c r="O31" s="5">
        <v>434.58600000000001</v>
      </c>
      <c r="P31" s="5">
        <v>457.34500000000003</v>
      </c>
      <c r="Q31" s="5">
        <v>465.19799999999998</v>
      </c>
      <c r="R31" s="5">
        <v>478.59100000000001</v>
      </c>
      <c r="S31" s="5">
        <v>484.15100000000001</v>
      </c>
      <c r="T31" s="5">
        <v>518.71</v>
      </c>
      <c r="U31" s="5">
        <v>530.69799999999998</v>
      </c>
      <c r="V31" s="5">
        <v>543.36</v>
      </c>
      <c r="W31" s="5">
        <v>549.10400000000004</v>
      </c>
      <c r="X31" s="5">
        <v>583.803</v>
      </c>
    </row>
    <row r="32" spans="3:24" s="7" customFormat="1" ht="14.1" customHeight="1" x14ac:dyDescent="0.25">
      <c r="D32" s="34" t="s">
        <v>154</v>
      </c>
      <c r="E32" s="13"/>
      <c r="F32" s="13"/>
      <c r="G32" s="42" t="s">
        <v>151</v>
      </c>
      <c r="H32" s="45">
        <f t="shared" ref="H32:K32" si="64">+IFERROR(H31/H29,"n.a.")</f>
        <v>0.72841697728536425</v>
      </c>
      <c r="I32" s="45">
        <f t="shared" si="64"/>
        <v>0.7284909961385051</v>
      </c>
      <c r="J32" s="45">
        <f t="shared" si="64"/>
        <v>0.72691641495094916</v>
      </c>
      <c r="K32" s="45">
        <f t="shared" si="64"/>
        <v>0.70898357404355905</v>
      </c>
      <c r="L32" s="45">
        <f t="shared" ref="L32:W32" si="65">+IFERROR(L31/L29,"n.a.")</f>
        <v>0.72150844739715736</v>
      </c>
      <c r="M32" s="52">
        <f t="shared" si="65"/>
        <v>0.72220332343724236</v>
      </c>
      <c r="N32" s="52">
        <f t="shared" si="65"/>
        <v>0.71983070007625516</v>
      </c>
      <c r="O32" s="52">
        <f t="shared" si="65"/>
        <v>0.71097099910512285</v>
      </c>
      <c r="P32" s="52">
        <f t="shared" si="65"/>
        <v>0.71072698989415517</v>
      </c>
      <c r="Q32" s="52">
        <f t="shared" si="65"/>
        <v>0.71286955748876357</v>
      </c>
      <c r="R32" s="52">
        <f t="shared" si="65"/>
        <v>0.71881556912309164</v>
      </c>
      <c r="S32" s="52">
        <f t="shared" si="65"/>
        <v>0.71893292547109577</v>
      </c>
      <c r="T32" s="52">
        <f t="shared" si="65"/>
        <v>0.72374975233640959</v>
      </c>
      <c r="U32" s="52">
        <f t="shared" si="65"/>
        <v>0.72543530383100174</v>
      </c>
      <c r="V32" s="52">
        <f t="shared" si="65"/>
        <v>0.72960572340885499</v>
      </c>
      <c r="W32" s="52">
        <f t="shared" si="65"/>
        <v>0.72746157372201659</v>
      </c>
      <c r="X32" s="52">
        <f t="shared" ref="X32" si="66">+IFERROR(X31/X29,"n.a.")</f>
        <v>0.73252544314550183</v>
      </c>
    </row>
    <row r="33" spans="3:27" s="7" customFormat="1" ht="14.1" customHeight="1" x14ac:dyDescent="0.25">
      <c r="D33" s="13" t="s">
        <v>181</v>
      </c>
      <c r="E33" s="13"/>
      <c r="F33" s="13"/>
      <c r="G33" s="22" t="s">
        <v>149</v>
      </c>
      <c r="H33" s="22"/>
      <c r="I33" s="22"/>
      <c r="J33" s="22"/>
      <c r="K33" s="13"/>
      <c r="L33" s="44">
        <v>-20.100000000000001</v>
      </c>
      <c r="M33" s="44">
        <v>-22.9</v>
      </c>
      <c r="N33" s="44">
        <v>-24.3</v>
      </c>
      <c r="O33" s="44">
        <v>-26.8</v>
      </c>
      <c r="P33" s="44">
        <v>-28.7</v>
      </c>
      <c r="Q33" s="44">
        <v>-28.8</v>
      </c>
      <c r="R33" s="44">
        <v>-28.8</v>
      </c>
      <c r="S33" s="44">
        <v>-31.5</v>
      </c>
      <c r="T33" s="44">
        <v>-34.5</v>
      </c>
      <c r="U33" s="44">
        <v>-37.5</v>
      </c>
      <c r="V33" s="44">
        <v>-37.1</v>
      </c>
      <c r="W33" s="44">
        <v>-45.9</v>
      </c>
      <c r="X33" s="44">
        <v>-47.6</v>
      </c>
      <c r="AA33" s="27"/>
    </row>
    <row r="34" spans="3:27" s="7" customFormat="1" ht="14.1" customHeight="1" x14ac:dyDescent="0.25">
      <c r="D34" s="34" t="s">
        <v>381</v>
      </c>
      <c r="E34" s="13"/>
      <c r="F34" s="13"/>
      <c r="G34" s="42" t="s">
        <v>151</v>
      </c>
      <c r="H34" s="22"/>
      <c r="I34" s="22"/>
      <c r="J34" s="22"/>
      <c r="K34" s="13"/>
      <c r="L34" s="45">
        <f t="shared" ref="L34:W34" si="67">+IFERROR(-L33/L29,"n.a.")</f>
        <v>3.5458428080252478E-2</v>
      </c>
      <c r="M34" s="52">
        <f t="shared" si="67"/>
        <v>3.9343834185496723E-2</v>
      </c>
      <c r="N34" s="52">
        <f t="shared" si="67"/>
        <v>4.063599513036964E-2</v>
      </c>
      <c r="O34" s="52">
        <f t="shared" si="67"/>
        <v>4.384407867721761E-2</v>
      </c>
      <c r="P34" s="52">
        <f t="shared" si="67"/>
        <v>4.4600607003383114E-2</v>
      </c>
      <c r="Q34" s="52">
        <f t="shared" si="67"/>
        <v>4.4133128808972508E-2</v>
      </c>
      <c r="R34" s="52">
        <f t="shared" si="67"/>
        <v>4.3255908261427903E-2</v>
      </c>
      <c r="S34" s="52">
        <f t="shared" si="67"/>
        <v>4.6775462928589466E-2</v>
      </c>
      <c r="T34" s="52">
        <f t="shared" si="67"/>
        <v>4.81374302704905E-2</v>
      </c>
      <c r="U34" s="52">
        <f t="shared" si="67"/>
        <v>5.1260460551316507E-2</v>
      </c>
      <c r="V34" s="52">
        <f t="shared" si="67"/>
        <v>4.9816645204778638E-2</v>
      </c>
      <c r="W34" s="52">
        <f t="shared" si="67"/>
        <v>6.0809038422303535E-2</v>
      </c>
      <c r="X34" s="52">
        <f t="shared" ref="X34" si="68">+IFERROR(-X33/X29,"n.a.")</f>
        <v>5.9725988207881574E-2</v>
      </c>
    </row>
    <row r="35" spans="3:27" s="7" customFormat="1" ht="14.1" customHeight="1" x14ac:dyDescent="0.25">
      <c r="G35" s="41"/>
      <c r="H35" s="41"/>
      <c r="I35" s="41"/>
      <c r="J35" s="41"/>
    </row>
    <row r="36" spans="3:27" s="7" customFormat="1" ht="14.1" customHeight="1" x14ac:dyDescent="0.25">
      <c r="C36" s="47" t="s">
        <v>12</v>
      </c>
      <c r="G36" s="41"/>
      <c r="H36" s="41"/>
      <c r="I36" s="41"/>
      <c r="J36" s="41"/>
    </row>
    <row r="37" spans="3:27" s="7" customFormat="1" ht="14.1" customHeight="1" x14ac:dyDescent="0.25">
      <c r="D37" s="33" t="s">
        <v>210</v>
      </c>
      <c r="E37" s="12"/>
      <c r="F37" s="12"/>
      <c r="G37" s="39"/>
      <c r="H37" s="39"/>
      <c r="I37" s="39"/>
      <c r="J37" s="39"/>
      <c r="K37" s="12"/>
      <c r="L37" s="12"/>
      <c r="M37" s="12"/>
      <c r="N37" s="12"/>
      <c r="O37" s="12"/>
      <c r="P37" s="12"/>
      <c r="Q37" s="12"/>
      <c r="R37" s="12"/>
      <c r="S37" s="12"/>
      <c r="T37" s="12"/>
      <c r="U37" s="12"/>
      <c r="V37" s="12"/>
      <c r="W37" s="12"/>
      <c r="X37" s="12"/>
    </row>
    <row r="38" spans="3:27" s="7" customFormat="1" ht="14.1" customHeight="1" x14ac:dyDescent="0.25">
      <c r="D38" s="13" t="s">
        <v>160</v>
      </c>
      <c r="E38" s="13"/>
      <c r="F38" s="13"/>
      <c r="G38" s="22" t="s">
        <v>150</v>
      </c>
      <c r="H38" s="22"/>
      <c r="I38" s="22"/>
      <c r="J38" s="22"/>
      <c r="K38" s="21"/>
      <c r="L38" s="17">
        <f t="shared" ref="L38:V38" si="69">+L45*1000/L9</f>
        <v>469.93854145617809</v>
      </c>
      <c r="M38" s="17">
        <f t="shared" si="69"/>
        <v>459.31171332412504</v>
      </c>
      <c r="N38" s="17">
        <f t="shared" si="69"/>
        <v>522.08040165470425</v>
      </c>
      <c r="O38" s="17">
        <f t="shared" si="69"/>
        <v>474.43303817917831</v>
      </c>
      <c r="P38" s="17">
        <f t="shared" si="69"/>
        <v>463.98541835320765</v>
      </c>
      <c r="Q38" s="17">
        <f t="shared" si="69"/>
        <v>447.41667081859396</v>
      </c>
      <c r="R38" s="17">
        <f t="shared" si="69"/>
        <v>457.99001470820247</v>
      </c>
      <c r="S38" s="17">
        <f t="shared" si="69"/>
        <v>448.06403574087858</v>
      </c>
      <c r="T38" s="17">
        <f t="shared" si="69"/>
        <v>454.66442058778739</v>
      </c>
      <c r="U38" s="17">
        <f t="shared" si="69"/>
        <v>441.78301046277858</v>
      </c>
      <c r="V38" s="17">
        <f t="shared" si="69"/>
        <v>424.11993249872449</v>
      </c>
      <c r="W38" s="17">
        <f t="shared" ref="W38:X38" si="70">+W45*1000/W9</f>
        <v>428.89651094027204</v>
      </c>
      <c r="X38" s="17">
        <f t="shared" si="70"/>
        <v>452.53645550263917</v>
      </c>
    </row>
    <row r="39" spans="3:27" s="7" customFormat="1" ht="14.1" customHeight="1" x14ac:dyDescent="0.25">
      <c r="D39" s="13" t="s">
        <v>161</v>
      </c>
      <c r="E39" s="13"/>
      <c r="F39" s="13"/>
      <c r="G39" s="22" t="s">
        <v>150</v>
      </c>
      <c r="H39" s="22"/>
      <c r="I39" s="22"/>
      <c r="J39" s="22"/>
      <c r="K39" s="21"/>
      <c r="L39" s="17">
        <v>-1844.5399480534841</v>
      </c>
      <c r="M39" s="17">
        <v>-1882.8035328677315</v>
      </c>
      <c r="N39" s="17">
        <v>-1927.2253398053349</v>
      </c>
      <c r="O39" s="17">
        <v>-1899.7515388233369</v>
      </c>
      <c r="P39" s="17">
        <v>-1853.8954750209837</v>
      </c>
      <c r="Q39" s="17">
        <v>-1853.5399332370082</v>
      </c>
      <c r="R39" s="17">
        <v>-1885.8002229132419</v>
      </c>
      <c r="S39" s="17">
        <v>-1885.8793695035317</v>
      </c>
      <c r="T39" s="17">
        <v>-1859.0633089690878</v>
      </c>
      <c r="U39" s="17">
        <v>-1833.8270073094843</v>
      </c>
      <c r="V39" s="17">
        <v>-1858.6593932734193</v>
      </c>
      <c r="W39" s="17">
        <v>-1951.9810762862212</v>
      </c>
      <c r="X39" s="17">
        <v>-1921.460615160699</v>
      </c>
    </row>
    <row r="40" spans="3:27" s="7" customFormat="1" ht="14.1" customHeight="1" x14ac:dyDescent="0.25">
      <c r="D40" s="53" t="s">
        <v>194</v>
      </c>
      <c r="E40" s="13"/>
      <c r="F40" s="13"/>
      <c r="G40" s="22" t="s">
        <v>151</v>
      </c>
      <c r="H40" s="22"/>
      <c r="I40" s="22"/>
      <c r="J40" s="22"/>
      <c r="K40" s="21"/>
      <c r="L40" s="57">
        <f t="shared" ref="L40:V40" si="71">+(L47*1000/(L39*L9))</f>
        <v>0.38936939392239062</v>
      </c>
      <c r="M40" s="57">
        <f t="shared" si="71"/>
        <v>0.38302159239732697</v>
      </c>
      <c r="N40" s="57">
        <f t="shared" si="71"/>
        <v>0.38860816555454797</v>
      </c>
      <c r="O40" s="57">
        <f t="shared" si="71"/>
        <v>0.38067917297947518</v>
      </c>
      <c r="P40" s="57">
        <f t="shared" si="71"/>
        <v>0.39096656665237889</v>
      </c>
      <c r="Q40" s="57">
        <f t="shared" si="71"/>
        <v>0.39583198933402153</v>
      </c>
      <c r="R40" s="57">
        <f t="shared" si="71"/>
        <v>0.38652881343124473</v>
      </c>
      <c r="S40" s="57">
        <f t="shared" si="71"/>
        <v>0.37624625502801584</v>
      </c>
      <c r="T40" s="57">
        <f t="shared" si="71"/>
        <v>0.3760862720805998</v>
      </c>
      <c r="U40" s="57">
        <f t="shared" si="71"/>
        <v>0.36616268244415395</v>
      </c>
      <c r="V40" s="57">
        <f t="shared" si="71"/>
        <v>0.3705962774886245</v>
      </c>
      <c r="W40" s="57">
        <f t="shared" ref="W40:X40" si="72">+(W47*1000/(W39*W9))</f>
        <v>0.36151720794958797</v>
      </c>
      <c r="X40" s="57">
        <f t="shared" si="72"/>
        <v>0.35364450495714039</v>
      </c>
    </row>
    <row r="41" spans="3:27" s="7" customFormat="1" ht="14.1" customHeight="1" x14ac:dyDescent="0.25">
      <c r="D41" s="13" t="s">
        <v>162</v>
      </c>
      <c r="E41" s="13"/>
      <c r="F41" s="13"/>
      <c r="G41" s="22" t="s">
        <v>150</v>
      </c>
      <c r="H41" s="22"/>
      <c r="I41" s="22"/>
      <c r="J41" s="22"/>
      <c r="K41" s="21"/>
      <c r="L41" s="17">
        <v>-1374.6014065973059</v>
      </c>
      <c r="M41" s="17">
        <v>-1423.4918195436064</v>
      </c>
      <c r="N41" s="17">
        <v>-1405.1449381506307</v>
      </c>
      <c r="O41" s="17">
        <v>-1425.3185006441586</v>
      </c>
      <c r="P41" s="17">
        <v>-1389.910056667776</v>
      </c>
      <c r="Q41" s="17">
        <v>-1406.1232624184142</v>
      </c>
      <c r="R41" s="17">
        <v>-1427.8102082050395</v>
      </c>
      <c r="S41" s="17">
        <v>-1436.8153337626532</v>
      </c>
      <c r="T41" s="17">
        <v>-1404.3988883813004</v>
      </c>
      <c r="U41" s="17">
        <v>-1392.0439968467058</v>
      </c>
      <c r="V41" s="17">
        <v>-1434.5394607746948</v>
      </c>
      <c r="W41" s="17">
        <v>-1523.0845653459492</v>
      </c>
      <c r="X41" s="17">
        <v>-1468.9241596580598</v>
      </c>
    </row>
    <row r="42" spans="3:27" s="7" customFormat="1" ht="14.1" customHeight="1" x14ac:dyDescent="0.25">
      <c r="D42" s="13" t="s">
        <v>218</v>
      </c>
      <c r="E42" s="13"/>
      <c r="F42" s="13"/>
      <c r="G42" s="22" t="s">
        <v>230</v>
      </c>
      <c r="H42" s="22"/>
      <c r="I42" s="22"/>
      <c r="J42" s="22"/>
      <c r="K42" s="13"/>
      <c r="L42" s="183">
        <f t="shared" ref="L42:V42" si="73">+(-L41/(L23*12))</f>
        <v>3.6402973881562088</v>
      </c>
      <c r="M42" s="183">
        <f t="shared" si="73"/>
        <v>3.7743010704976756</v>
      </c>
      <c r="N42" s="183">
        <f t="shared" si="73"/>
        <v>3.7508865916535461</v>
      </c>
      <c r="O42" s="183">
        <f t="shared" si="73"/>
        <v>3.8570603813860851</v>
      </c>
      <c r="P42" s="183">
        <f t="shared" si="73"/>
        <v>3.6464173103998223</v>
      </c>
      <c r="Q42" s="183">
        <f t="shared" si="73"/>
        <v>3.7058640673626022</v>
      </c>
      <c r="R42" s="183">
        <f t="shared" si="73"/>
        <v>3.7500867936636646</v>
      </c>
      <c r="S42" s="183">
        <f t="shared" si="73"/>
        <v>3.8034380528365896</v>
      </c>
      <c r="T42" s="183">
        <f t="shared" si="73"/>
        <v>3.5334659516022726</v>
      </c>
      <c r="U42" s="183">
        <f t="shared" si="73"/>
        <v>3.4944770577204198</v>
      </c>
      <c r="V42" s="183">
        <f t="shared" si="73"/>
        <v>3.6017432330538184</v>
      </c>
      <c r="W42" s="183">
        <f t="shared" ref="W42:X42" si="74">+(-W41/(W23*12))</f>
        <v>3.8558930701044734</v>
      </c>
      <c r="X42" s="183">
        <f t="shared" si="74"/>
        <v>3.557890022871971</v>
      </c>
    </row>
    <row r="43" spans="3:27" s="7" customFormat="1" ht="14.1" customHeight="1" x14ac:dyDescent="0.25">
      <c r="D43" s="54"/>
      <c r="E43" s="28"/>
      <c r="F43" s="55"/>
      <c r="G43" s="43"/>
      <c r="H43" s="58"/>
      <c r="I43" s="58"/>
      <c r="J43" s="58"/>
      <c r="K43" s="28"/>
      <c r="L43" s="28"/>
      <c r="M43" s="56"/>
      <c r="N43" s="56"/>
      <c r="O43" s="56"/>
      <c r="P43" s="56"/>
      <c r="Q43" s="56"/>
      <c r="R43" s="56"/>
      <c r="S43" s="56"/>
      <c r="T43" s="56"/>
      <c r="U43" s="56"/>
      <c r="V43" s="56"/>
      <c r="W43" s="56"/>
      <c r="X43" s="56"/>
    </row>
    <row r="44" spans="3:27" s="7" customFormat="1" ht="14.1" customHeight="1" x14ac:dyDescent="0.25">
      <c r="D44" s="33" t="s">
        <v>159</v>
      </c>
      <c r="E44" s="12"/>
      <c r="F44" s="12"/>
      <c r="G44" s="39"/>
      <c r="H44" s="39"/>
      <c r="I44" s="39"/>
      <c r="J44" s="39"/>
      <c r="K44" s="12"/>
      <c r="L44" s="12"/>
      <c r="M44" s="12"/>
      <c r="N44" s="12"/>
      <c r="O44" s="12"/>
      <c r="P44" s="12"/>
      <c r="Q44" s="12"/>
      <c r="R44" s="12"/>
      <c r="S44" s="12"/>
      <c r="T44" s="12"/>
      <c r="U44" s="12"/>
      <c r="V44" s="12"/>
      <c r="W44" s="12"/>
      <c r="X44" s="12"/>
    </row>
    <row r="45" spans="3:27" s="20" customFormat="1" ht="14.1" customHeight="1" x14ac:dyDescent="0.25">
      <c r="D45" s="13" t="s">
        <v>178</v>
      </c>
      <c r="E45" s="13"/>
      <c r="F45" s="13"/>
      <c r="G45" s="22" t="s">
        <v>149</v>
      </c>
      <c r="H45" s="44">
        <v>91.310487966743366</v>
      </c>
      <c r="I45" s="44">
        <v>99.11087601290798</v>
      </c>
      <c r="J45" s="44">
        <v>90.731520440311414</v>
      </c>
      <c r="K45" s="44">
        <v>92.338649906337082</v>
      </c>
      <c r="L45" s="44">
        <v>95.350999999999999</v>
      </c>
      <c r="M45" s="44">
        <v>94.44</v>
      </c>
      <c r="N45" s="44">
        <v>103.36199999999999</v>
      </c>
      <c r="O45" s="44">
        <v>92.801000000000002</v>
      </c>
      <c r="P45" s="44">
        <v>93.423000000000002</v>
      </c>
      <c r="Q45" s="44">
        <v>89.801000000000002</v>
      </c>
      <c r="R45" s="44">
        <v>89.99</v>
      </c>
      <c r="S45" s="44">
        <v>89.058999999999997</v>
      </c>
      <c r="T45" s="44">
        <v>95.545000000000002</v>
      </c>
      <c r="U45" s="44">
        <v>94.709000000000003</v>
      </c>
      <c r="V45" s="44">
        <v>86.456000000000003</v>
      </c>
      <c r="W45" s="44">
        <v>90.658000000000001</v>
      </c>
      <c r="X45" s="44">
        <v>98.251999999999995</v>
      </c>
    </row>
    <row r="46" spans="3:27" s="20" customFormat="1" ht="14.1" customHeight="1" x14ac:dyDescent="0.25">
      <c r="D46" s="13" t="s">
        <v>13</v>
      </c>
      <c r="E46" s="13"/>
      <c r="F46" s="13"/>
      <c r="G46" s="22" t="s">
        <v>149</v>
      </c>
      <c r="H46" s="44">
        <v>-89.687953492753508</v>
      </c>
      <c r="I46" s="44">
        <v>-101.83601559458519</v>
      </c>
      <c r="J46" s="44">
        <v>-103.97456653307324</v>
      </c>
      <c r="K46" s="44">
        <v>-125.64100000000001</v>
      </c>
      <c r="L46" s="44">
        <v>-133.18299999999999</v>
      </c>
      <c r="M46" s="44">
        <v>-144.40899999999999</v>
      </c>
      <c r="N46" s="44">
        <v>-129.917</v>
      </c>
      <c r="O46" s="44">
        <v>-137.33799999999999</v>
      </c>
      <c r="P46" s="44">
        <v>-133.917</v>
      </c>
      <c r="Q46" s="44">
        <v>-134.964</v>
      </c>
      <c r="R46" s="44">
        <v>-137.32499999999999</v>
      </c>
      <c r="S46" s="44">
        <v>-144.90100000000001</v>
      </c>
      <c r="T46" s="44">
        <v>-148.19999999999999</v>
      </c>
      <c r="U46" s="44">
        <v>-154.47399999999999</v>
      </c>
      <c r="V46" s="44">
        <v>-152.01499999999999</v>
      </c>
      <c r="W46" s="44">
        <v>-172.78</v>
      </c>
      <c r="X46" s="44">
        <v>-171.392</v>
      </c>
    </row>
    <row r="47" spans="3:27" s="7" customFormat="1" ht="14.1" customHeight="1" x14ac:dyDescent="0.25">
      <c r="D47" s="13" t="s">
        <v>156</v>
      </c>
      <c r="E47" s="13"/>
      <c r="F47" s="13"/>
      <c r="G47" s="22" t="s">
        <v>149</v>
      </c>
      <c r="H47" s="44">
        <v>-134.73099999999999</v>
      </c>
      <c r="I47" s="44">
        <v>-136.36799999999999</v>
      </c>
      <c r="J47" s="44">
        <v>-135.06399999999999</v>
      </c>
      <c r="K47" s="44">
        <v>-140.27699999999999</v>
      </c>
      <c r="L47" s="44">
        <v>-145.72499999999999</v>
      </c>
      <c r="M47" s="44">
        <v>-148.27799999999999</v>
      </c>
      <c r="N47" s="44">
        <v>-148.27500000000001</v>
      </c>
      <c r="O47" s="44">
        <v>-141.46</v>
      </c>
      <c r="P47" s="44">
        <v>-145.94</v>
      </c>
      <c r="Q47" s="44">
        <v>-147.25899999999999</v>
      </c>
      <c r="R47" s="44">
        <v>-143.22399999999999</v>
      </c>
      <c r="S47" s="44">
        <v>-141.03399999999999</v>
      </c>
      <c r="T47" s="44">
        <v>-146.92599999999999</v>
      </c>
      <c r="U47" s="44">
        <v>-143.95099999999999</v>
      </c>
      <c r="V47" s="44">
        <v>-140.41300000000001</v>
      </c>
      <c r="W47" s="44">
        <v>-149.16200000000001</v>
      </c>
      <c r="X47" s="44">
        <v>-147.53200000000001</v>
      </c>
    </row>
    <row r="48" spans="3:27" s="20" customFormat="1" ht="14.1" customHeight="1" x14ac:dyDescent="0.25">
      <c r="D48" s="13" t="s">
        <v>157</v>
      </c>
      <c r="E48" s="13"/>
      <c r="F48" s="13"/>
      <c r="G48" s="22" t="s">
        <v>149</v>
      </c>
      <c r="H48" s="22"/>
      <c r="I48" s="22"/>
      <c r="J48" s="22"/>
      <c r="K48" s="23"/>
      <c r="L48" s="17">
        <f t="shared" ref="L48:T48" si="75">L46+L47</f>
        <v>-278.90800000000002</v>
      </c>
      <c r="M48" s="17">
        <f t="shared" si="75"/>
        <v>-292.68700000000001</v>
      </c>
      <c r="N48" s="17">
        <f t="shared" si="75"/>
        <v>-278.19200000000001</v>
      </c>
      <c r="O48" s="17">
        <f t="shared" si="75"/>
        <v>-278.798</v>
      </c>
      <c r="P48" s="17">
        <f t="shared" si="75"/>
        <v>-279.85699999999997</v>
      </c>
      <c r="Q48" s="17">
        <f t="shared" si="75"/>
        <v>-282.22299999999996</v>
      </c>
      <c r="R48" s="17">
        <f t="shared" si="75"/>
        <v>-280.54899999999998</v>
      </c>
      <c r="S48" s="17">
        <f t="shared" si="75"/>
        <v>-285.935</v>
      </c>
      <c r="T48" s="17">
        <f t="shared" si="75"/>
        <v>-295.12599999999998</v>
      </c>
      <c r="U48" s="17">
        <f t="shared" ref="U48:W48" si="76">U46+U47</f>
        <v>-298.42499999999995</v>
      </c>
      <c r="V48" s="17">
        <f t="shared" si="76"/>
        <v>-292.428</v>
      </c>
      <c r="W48" s="17">
        <f t="shared" si="76"/>
        <v>-321.94200000000001</v>
      </c>
      <c r="X48" s="17">
        <f t="shared" ref="X48" si="77">X46+X47</f>
        <v>-318.92399999999998</v>
      </c>
      <c r="Y48" s="7"/>
    </row>
    <row r="49" spans="3:25" s="7" customFormat="1" ht="14.1" customHeight="1" x14ac:dyDescent="0.25">
      <c r="G49" s="41"/>
      <c r="H49" s="41"/>
      <c r="I49" s="41"/>
      <c r="J49" s="41"/>
    </row>
    <row r="50" spans="3:25" s="7" customFormat="1" ht="14.1" customHeight="1" x14ac:dyDescent="0.25">
      <c r="C50" s="47" t="s">
        <v>199</v>
      </c>
      <c r="G50" s="41"/>
      <c r="H50" s="41"/>
      <c r="I50" s="41"/>
      <c r="J50" s="41"/>
    </row>
    <row r="51" spans="3:25" s="7" customFormat="1" ht="14.1" customHeight="1" x14ac:dyDescent="0.25">
      <c r="D51" s="33" t="s">
        <v>158</v>
      </c>
      <c r="E51" s="12"/>
      <c r="F51" s="12"/>
      <c r="G51" s="39"/>
      <c r="H51" s="39"/>
      <c r="I51" s="39"/>
      <c r="J51" s="39"/>
      <c r="K51" s="12"/>
      <c r="L51" s="12"/>
      <c r="M51" s="12"/>
      <c r="N51" s="12"/>
      <c r="O51" s="12"/>
      <c r="P51" s="12"/>
      <c r="Q51" s="12"/>
      <c r="R51" s="12"/>
      <c r="S51" s="12"/>
      <c r="T51" s="12"/>
      <c r="U51" s="12"/>
      <c r="V51" s="12"/>
      <c r="W51" s="12"/>
      <c r="X51" s="12"/>
    </row>
    <row r="52" spans="3:25" s="20" customFormat="1" ht="14.1" customHeight="1" x14ac:dyDescent="0.25">
      <c r="D52" s="13" t="s">
        <v>179</v>
      </c>
      <c r="E52" s="13"/>
      <c r="F52" s="13"/>
      <c r="G52" s="22" t="s">
        <v>149</v>
      </c>
      <c r="H52" s="22"/>
      <c r="I52" s="22"/>
      <c r="J52" s="22"/>
      <c r="K52" s="44">
        <v>23.808</v>
      </c>
      <c r="L52" s="44">
        <v>19.803000000000001</v>
      </c>
      <c r="M52" s="44">
        <v>21.847999999999999</v>
      </c>
      <c r="N52" s="44">
        <v>20.625</v>
      </c>
      <c r="O52" s="44">
        <v>20.632999999999999</v>
      </c>
      <c r="P52" s="44">
        <v>20.957000000000001</v>
      </c>
      <c r="Q52" s="44">
        <v>23.373000000000001</v>
      </c>
      <c r="R52" s="44">
        <v>25.19</v>
      </c>
      <c r="S52" s="44">
        <v>22.885000000000002</v>
      </c>
      <c r="T52" s="44">
        <v>22.187000000000001</v>
      </c>
      <c r="U52" s="44">
        <v>22.821999999999999</v>
      </c>
      <c r="V52" s="44">
        <v>23.082000000000001</v>
      </c>
      <c r="W52" s="44">
        <v>24.748999999999999</v>
      </c>
      <c r="X52" s="44">
        <v>24.672999999999998</v>
      </c>
    </row>
    <row r="53" spans="3:25" s="20" customFormat="1" ht="14.1" customHeight="1" x14ac:dyDescent="0.25">
      <c r="D53" s="13" t="s">
        <v>15</v>
      </c>
      <c r="E53" s="13"/>
      <c r="F53" s="13"/>
      <c r="G53" s="22" t="s">
        <v>149</v>
      </c>
      <c r="H53" s="22"/>
      <c r="I53" s="22"/>
      <c r="J53" s="22"/>
      <c r="K53" s="44">
        <v>-3.601</v>
      </c>
      <c r="L53" s="44">
        <v>0.67</v>
      </c>
      <c r="M53" s="44">
        <v>0.26</v>
      </c>
      <c r="N53" s="44">
        <v>1.623</v>
      </c>
      <c r="O53" s="44">
        <v>-0.129</v>
      </c>
      <c r="P53" s="44">
        <v>4.5339999999999998</v>
      </c>
      <c r="Q53" s="44">
        <v>0.44600000000000001</v>
      </c>
      <c r="R53" s="44">
        <v>2.4409999999999998</v>
      </c>
      <c r="S53" s="44">
        <v>-1.1120000000000001</v>
      </c>
      <c r="T53" s="44">
        <v>4.1340000000000003</v>
      </c>
      <c r="U53" s="44">
        <v>4.8730000000000002</v>
      </c>
      <c r="V53" s="44">
        <v>5.0519999999999996</v>
      </c>
      <c r="W53" s="44">
        <v>5.5359999999999996</v>
      </c>
      <c r="X53" s="44">
        <v>6.2080000000000002</v>
      </c>
    </row>
    <row r="54" spans="3:25" s="7" customFormat="1" ht="14.1" customHeight="1" x14ac:dyDescent="0.25">
      <c r="D54" s="13" t="s">
        <v>164</v>
      </c>
      <c r="E54" s="13"/>
      <c r="F54" s="13"/>
      <c r="G54" s="22" t="s">
        <v>149</v>
      </c>
      <c r="H54" s="22"/>
      <c r="I54" s="22"/>
      <c r="J54" s="22"/>
      <c r="K54" s="13"/>
      <c r="L54" s="44">
        <v>-1.6</v>
      </c>
      <c r="M54" s="44">
        <v>-1.1000000000000001</v>
      </c>
      <c r="N54" s="44">
        <v>-1.5</v>
      </c>
      <c r="O54" s="44">
        <v>-4.3</v>
      </c>
      <c r="P54" s="44">
        <v>-4.5999999999999996</v>
      </c>
      <c r="Q54" s="44">
        <v>-4.8</v>
      </c>
      <c r="R54" s="44">
        <v>-2.8</v>
      </c>
      <c r="S54" s="44">
        <v>-5.0999999999999996</v>
      </c>
      <c r="T54" s="44">
        <v>-4.5999999999999996</v>
      </c>
      <c r="U54" s="44">
        <v>-4.8</v>
      </c>
      <c r="V54" s="44">
        <v>-3.1</v>
      </c>
      <c r="W54" s="44">
        <v>-4.2</v>
      </c>
      <c r="X54" s="44">
        <v>-1.5</v>
      </c>
    </row>
    <row r="55" spans="3:25" s="20" customFormat="1" ht="14.1" customHeight="1" x14ac:dyDescent="0.25">
      <c r="D55" s="13" t="s">
        <v>163</v>
      </c>
      <c r="E55" s="13"/>
      <c r="F55" s="13"/>
      <c r="G55" s="22" t="s">
        <v>149</v>
      </c>
      <c r="H55" s="22"/>
      <c r="I55" s="22"/>
      <c r="J55" s="22"/>
      <c r="K55" s="23"/>
      <c r="L55" s="17">
        <f t="shared" ref="L55:T55" si="78">L53+L54</f>
        <v>-0.93</v>
      </c>
      <c r="M55" s="17">
        <f t="shared" si="78"/>
        <v>-0.84000000000000008</v>
      </c>
      <c r="N55" s="17">
        <f t="shared" si="78"/>
        <v>0.123</v>
      </c>
      <c r="O55" s="17">
        <f t="shared" si="78"/>
        <v>-4.4290000000000003</v>
      </c>
      <c r="P55" s="17">
        <f t="shared" si="78"/>
        <v>-6.5999999999999837E-2</v>
      </c>
      <c r="Q55" s="17">
        <f t="shared" si="78"/>
        <v>-4.3540000000000001</v>
      </c>
      <c r="R55" s="17">
        <f t="shared" si="78"/>
        <v>-0.35899999999999999</v>
      </c>
      <c r="S55" s="17">
        <f t="shared" si="78"/>
        <v>-6.2119999999999997</v>
      </c>
      <c r="T55" s="17">
        <f t="shared" si="78"/>
        <v>-0.4659999999999993</v>
      </c>
      <c r="U55" s="17">
        <f t="shared" ref="U55:W55" si="79">U53+U54</f>
        <v>7.3000000000000398E-2</v>
      </c>
      <c r="V55" s="17">
        <f t="shared" si="79"/>
        <v>1.9519999999999995</v>
      </c>
      <c r="W55" s="17">
        <f t="shared" si="79"/>
        <v>1.3359999999999994</v>
      </c>
      <c r="X55" s="17">
        <f t="shared" ref="X55" si="80">X53+X54</f>
        <v>4.7080000000000002</v>
      </c>
      <c r="Y55" s="7"/>
    </row>
    <row r="56" spans="3:25" s="7" customFormat="1" ht="14.1" customHeight="1" x14ac:dyDescent="0.25">
      <c r="G56" s="41"/>
      <c r="H56" s="41"/>
      <c r="I56" s="41"/>
      <c r="J56" s="41"/>
    </row>
    <row r="57" spans="3:25" s="7" customFormat="1" ht="14.1" customHeight="1" x14ac:dyDescent="0.25">
      <c r="C57" s="47" t="s">
        <v>9</v>
      </c>
      <c r="D57" s="47"/>
      <c r="G57" s="41"/>
      <c r="H57" s="41"/>
      <c r="I57" s="41"/>
      <c r="J57" s="41"/>
      <c r="K57" s="51"/>
      <c r="L57" s="51"/>
      <c r="M57" s="51"/>
      <c r="N57" s="51"/>
      <c r="O57" s="51"/>
      <c r="P57" s="51"/>
      <c r="Q57" s="51"/>
      <c r="R57" s="51"/>
      <c r="S57" s="51"/>
      <c r="T57" s="51"/>
      <c r="U57" s="51"/>
      <c r="V57" s="51"/>
      <c r="W57" s="51"/>
      <c r="X57" s="51"/>
    </row>
    <row r="58" spans="3:25" s="7" customFormat="1" ht="14.1" customHeight="1" x14ac:dyDescent="0.25">
      <c r="D58" s="99" t="s">
        <v>165</v>
      </c>
      <c r="E58" s="12"/>
      <c r="F58" s="12"/>
      <c r="G58" s="39"/>
      <c r="H58" s="39"/>
      <c r="I58" s="39"/>
      <c r="J58" s="39"/>
      <c r="K58" s="12"/>
      <c r="L58" s="227"/>
      <c r="M58" s="227"/>
      <c r="N58" s="227"/>
      <c r="O58" s="12"/>
      <c r="P58" s="12"/>
      <c r="Q58" s="12"/>
      <c r="R58" s="12"/>
      <c r="S58" s="12"/>
      <c r="T58" s="12"/>
      <c r="U58" s="12"/>
      <c r="V58" s="12"/>
      <c r="W58" s="12"/>
      <c r="X58" s="12"/>
    </row>
    <row r="59" spans="3:25" s="20" customFormat="1" ht="14.1" customHeight="1" x14ac:dyDescent="0.25">
      <c r="D59" s="13" t="s">
        <v>209</v>
      </c>
      <c r="E59" s="13"/>
      <c r="F59" s="13"/>
      <c r="G59" s="22" t="s">
        <v>149</v>
      </c>
      <c r="H59" s="5">
        <v>596.32299999999998</v>
      </c>
      <c r="I59" s="5">
        <v>626.13300000000004</v>
      </c>
      <c r="J59" s="5">
        <v>633.77700000000004</v>
      </c>
      <c r="K59" s="17">
        <f t="shared" ref="K59:V59" si="81">+K29+K45+K52</f>
        <v>652.61464990633704</v>
      </c>
      <c r="L59" s="17">
        <f t="shared" si="81"/>
        <v>682.01499999999999</v>
      </c>
      <c r="M59" s="17">
        <f t="shared" si="81"/>
        <v>698.33600000000001</v>
      </c>
      <c r="N59" s="17">
        <f t="shared" si="81"/>
        <v>721.97899999999993</v>
      </c>
      <c r="O59" s="17">
        <f t="shared" si="81"/>
        <v>724.69100000000003</v>
      </c>
      <c r="P59" s="17">
        <f t="shared" si="81"/>
        <v>757.86900000000003</v>
      </c>
      <c r="Q59" s="17">
        <f t="shared" si="81"/>
        <v>765.74500000000012</v>
      </c>
      <c r="R59" s="17">
        <f t="shared" si="81"/>
        <v>780.98500000000001</v>
      </c>
      <c r="S59" s="17">
        <f t="shared" si="81"/>
        <v>785.37399999999991</v>
      </c>
      <c r="T59" s="17">
        <f t="shared" si="81"/>
        <v>834.43</v>
      </c>
      <c r="U59" s="17">
        <f t="shared" si="81"/>
        <v>849.08900000000006</v>
      </c>
      <c r="V59" s="17">
        <f t="shared" si="81"/>
        <v>854.26900000000001</v>
      </c>
      <c r="W59" s="17">
        <f t="shared" ref="W59:X59" si="82">+W29+W45+W52</f>
        <v>870.22900000000004</v>
      </c>
      <c r="X59" s="17">
        <f t="shared" si="82"/>
        <v>919.89799999999991</v>
      </c>
    </row>
    <row r="60" spans="3:25" s="7" customFormat="1" ht="14.1" customHeight="1" x14ac:dyDescent="0.25">
      <c r="D60" s="34" t="s">
        <v>388</v>
      </c>
      <c r="E60" s="19"/>
      <c r="F60" s="19"/>
      <c r="G60" s="42" t="s">
        <v>151</v>
      </c>
      <c r="H60" s="22"/>
      <c r="I60" s="22"/>
      <c r="J60" s="22"/>
      <c r="K60" s="13"/>
      <c r="L60" s="36">
        <f t="shared" ref="L60:N60" si="83">+IFERROR(L59/H59-1,"n.a.")</f>
        <v>0.14370064545556693</v>
      </c>
      <c r="M60" s="36">
        <f t="shared" si="83"/>
        <v>0.11531575559825136</v>
      </c>
      <c r="N60" s="36">
        <f t="shared" si="83"/>
        <v>0.13916882436566791</v>
      </c>
      <c r="O60" s="36">
        <f>+IFERROR(O59/K59-1,"n.a.")</f>
        <v>0.11044243353103922</v>
      </c>
      <c r="P60" s="36">
        <f>+IFERROR(P59/L59-1,"n.a.")</f>
        <v>0.11122042770320317</v>
      </c>
      <c r="Q60" s="36">
        <f t="shared" ref="Q60" si="84">+IFERROR(Q59/M59-1,"n.a.")</f>
        <v>9.652803235118923E-2</v>
      </c>
      <c r="R60" s="36">
        <f t="shared" ref="R60" si="85">+IFERROR(R59/N59-1,"n.a.")</f>
        <v>8.1728138907087411E-2</v>
      </c>
      <c r="S60" s="36">
        <f t="shared" ref="S60" si="86">+IFERROR(S59/O59-1,"n.a.")</f>
        <v>8.3736378677256695E-2</v>
      </c>
      <c r="T60" s="36">
        <f t="shared" ref="T60" si="87">+IFERROR(T59/P59-1,"n.a.")</f>
        <v>0.10102141663005071</v>
      </c>
      <c r="U60" s="36">
        <f t="shared" ref="U60" si="88">+IFERROR(U59/Q59-1,"n.a.")</f>
        <v>0.10884041031936209</v>
      </c>
      <c r="V60" s="36">
        <f t="shared" ref="V60:X60" si="89">+IFERROR(V59/R59-1,"n.a.")</f>
        <v>9.383534895036405E-2</v>
      </c>
      <c r="W60" s="36">
        <f t="shared" si="89"/>
        <v>0.10804406562987845</v>
      </c>
      <c r="X60" s="36">
        <f t="shared" si="89"/>
        <v>0.10242680632287904</v>
      </c>
    </row>
    <row r="61" spans="3:25" s="20" customFormat="1" ht="14.1" customHeight="1" x14ac:dyDescent="0.25">
      <c r="D61" s="13" t="s">
        <v>1</v>
      </c>
      <c r="E61" s="13"/>
      <c r="F61" s="13"/>
      <c r="G61" s="22" t="s">
        <v>149</v>
      </c>
      <c r="H61" s="22"/>
      <c r="I61" s="22"/>
      <c r="J61" s="22"/>
      <c r="K61" s="17">
        <f t="shared" ref="K61" si="90">+K31+K46+K53</f>
        <v>251.10499999999996</v>
      </c>
      <c r="L61" s="17">
        <f>+'Quarterly IS'!D28</f>
        <v>276.323440842298</v>
      </c>
      <c r="M61" s="17">
        <f>+'Quarterly IS'!E28</f>
        <v>276.20865135090321</v>
      </c>
      <c r="N61" s="17">
        <f>+'Quarterly IS'!F28</f>
        <v>302.15858062785242</v>
      </c>
      <c r="O61" s="17">
        <f>+'Quarterly IS'!G28</f>
        <v>297.11928953714835</v>
      </c>
      <c r="P61" s="17">
        <f>+'Quarterly IS'!H28</f>
        <v>327.80240647792709</v>
      </c>
      <c r="Q61" s="17">
        <f>+'Quarterly IS'!I28</f>
        <v>330.68059874911671</v>
      </c>
      <c r="R61" s="17">
        <f>+'Quarterly IS'!J28</f>
        <v>343.70681282174104</v>
      </c>
      <c r="S61" s="17">
        <f>+'Quarterly IS'!K28</f>
        <v>338.36643337531683</v>
      </c>
      <c r="T61" s="17">
        <f>+'Quarterly IS'!L28</f>
        <v>374.72112560804175</v>
      </c>
      <c r="U61" s="17">
        <f>+'Quarterly IS'!M28</f>
        <v>381.0163820123035</v>
      </c>
      <c r="V61" s="17">
        <f>+'Quarterly IS'!N28</f>
        <v>396.48481981590726</v>
      </c>
      <c r="W61" s="17">
        <f>+'Quarterly IS'!O28</f>
        <v>381.81933887652576</v>
      </c>
      <c r="X61" s="17">
        <f>+'Quarterly IS'!P28</f>
        <v>418.75533532740229</v>
      </c>
    </row>
    <row r="62" spans="3:25" s="7" customFormat="1" ht="14.1" customHeight="1" x14ac:dyDescent="0.25">
      <c r="D62" s="53" t="s">
        <v>185</v>
      </c>
      <c r="E62" s="13"/>
      <c r="F62" s="13"/>
      <c r="G62" s="22" t="s">
        <v>151</v>
      </c>
      <c r="H62" s="22"/>
      <c r="I62" s="22"/>
      <c r="J62" s="22"/>
      <c r="K62" s="13"/>
      <c r="L62" s="52">
        <f t="shared" ref="L62:T62" si="91">+IFERROR(L61/L59,"n.a.")</f>
        <v>0.40515742445884328</v>
      </c>
      <c r="M62" s="52">
        <f t="shared" si="91"/>
        <v>0.39552400470676469</v>
      </c>
      <c r="N62" s="52">
        <f t="shared" si="91"/>
        <v>0.41851436209065979</v>
      </c>
      <c r="O62" s="52">
        <f t="shared" si="91"/>
        <v>0.40999445216947406</v>
      </c>
      <c r="P62" s="52">
        <f t="shared" si="91"/>
        <v>0.43253175216023754</v>
      </c>
      <c r="Q62" s="52">
        <f t="shared" si="91"/>
        <v>0.43184166889645592</v>
      </c>
      <c r="R62" s="52">
        <f t="shared" si="91"/>
        <v>0.44009400029672918</v>
      </c>
      <c r="S62" s="52">
        <f t="shared" si="91"/>
        <v>0.43083477855813518</v>
      </c>
      <c r="T62" s="52">
        <f t="shared" si="91"/>
        <v>0.44907436886023006</v>
      </c>
      <c r="U62" s="52">
        <f t="shared" ref="U62:V62" si="92">+IFERROR(U61/U59,"n.a.")</f>
        <v>0.4487355059508526</v>
      </c>
      <c r="V62" s="52">
        <f t="shared" si="92"/>
        <v>0.46412174597920242</v>
      </c>
      <c r="W62" s="52">
        <f t="shared" ref="W62:X62" si="93">+IFERROR(W61/W59,"n.a.")</f>
        <v>0.43875731431212445</v>
      </c>
      <c r="X62" s="52">
        <f t="shared" si="93"/>
        <v>0.45521931271445565</v>
      </c>
    </row>
    <row r="63" spans="3:25" s="7" customFormat="1" ht="14.1" customHeight="1" x14ac:dyDescent="0.25">
      <c r="D63" s="76" t="s">
        <v>254</v>
      </c>
      <c r="E63" s="13"/>
      <c r="F63" s="13"/>
      <c r="G63" s="22" t="s">
        <v>149</v>
      </c>
      <c r="H63" s="22"/>
      <c r="I63" s="22"/>
      <c r="J63" s="22"/>
      <c r="K63" s="23"/>
      <c r="L63" s="60">
        <f t="shared" ref="L63:X63" si="94">L65-L61</f>
        <v>-141.823440842298</v>
      </c>
      <c r="M63" s="60">
        <f t="shared" si="94"/>
        <v>-139.3086513509032</v>
      </c>
      <c r="N63" s="60">
        <f t="shared" si="94"/>
        <v>-143.05858062785242</v>
      </c>
      <c r="O63" s="60">
        <f t="shared" si="94"/>
        <v>-150.71928953714834</v>
      </c>
      <c r="P63" s="60">
        <f t="shared" si="94"/>
        <v>-157.1024064779271</v>
      </c>
      <c r="Q63" s="60">
        <f t="shared" si="94"/>
        <v>-161.58059874911672</v>
      </c>
      <c r="R63" s="60">
        <f t="shared" si="94"/>
        <v>-162.00681282174105</v>
      </c>
      <c r="S63" s="60">
        <f t="shared" si="94"/>
        <v>-165.96643337531683</v>
      </c>
      <c r="T63" s="60">
        <f t="shared" si="94"/>
        <v>-170.92112560804173</v>
      </c>
      <c r="U63" s="60">
        <f t="shared" si="94"/>
        <v>-173.9163820123035</v>
      </c>
      <c r="V63" s="60">
        <f t="shared" si="94"/>
        <v>-183.98481981590726</v>
      </c>
      <c r="W63" s="60">
        <f t="shared" si="94"/>
        <v>-186.21933887652577</v>
      </c>
      <c r="X63" s="60">
        <f t="shared" si="94"/>
        <v>-188.25533532740229</v>
      </c>
    </row>
    <row r="64" spans="3:25" s="7" customFormat="1" ht="14.1" customHeight="1" x14ac:dyDescent="0.25">
      <c r="D64" s="34" t="s">
        <v>166</v>
      </c>
      <c r="E64" s="13"/>
      <c r="F64" s="13"/>
      <c r="G64" s="22" t="s">
        <v>151</v>
      </c>
      <c r="H64" s="22"/>
      <c r="I64" s="22"/>
      <c r="J64" s="22"/>
      <c r="K64" s="13"/>
      <c r="L64" s="35">
        <f t="shared" ref="L64:V64" si="95">+IFERROR(-L63/L59,"n.a.")</f>
        <v>0.20794768567010696</v>
      </c>
      <c r="M64" s="35">
        <f t="shared" si="95"/>
        <v>0.19948656714089377</v>
      </c>
      <c r="N64" s="35">
        <f t="shared" si="95"/>
        <v>0.19814784173480451</v>
      </c>
      <c r="O64" s="35">
        <f t="shared" si="95"/>
        <v>0.20797731659030999</v>
      </c>
      <c r="P64" s="35">
        <f t="shared" si="95"/>
        <v>0.20729493682671687</v>
      </c>
      <c r="Q64" s="35">
        <f t="shared" si="95"/>
        <v>0.21101097460527551</v>
      </c>
      <c r="R64" s="35">
        <f t="shared" si="95"/>
        <v>0.20743908374903622</v>
      </c>
      <c r="S64" s="35">
        <f t="shared" si="95"/>
        <v>0.21132152754651523</v>
      </c>
      <c r="T64" s="35">
        <f t="shared" si="95"/>
        <v>0.20483578683417633</v>
      </c>
      <c r="U64" s="35">
        <f t="shared" si="95"/>
        <v>0.20482703463630253</v>
      </c>
      <c r="V64" s="35">
        <f t="shared" si="95"/>
        <v>0.21537105971995618</v>
      </c>
      <c r="W64" s="35">
        <f t="shared" ref="W64:X64" si="96">+IFERROR(-W63/W59,"n.a.")</f>
        <v>0.21398889128784004</v>
      </c>
      <c r="X64" s="35">
        <f t="shared" si="96"/>
        <v>0.20464805372704617</v>
      </c>
    </row>
    <row r="65" spans="4:24" s="20" customFormat="1" ht="14.1" customHeight="1" x14ac:dyDescent="0.25">
      <c r="D65" s="13" t="s">
        <v>257</v>
      </c>
      <c r="E65" s="13"/>
      <c r="F65" s="13"/>
      <c r="G65" s="22" t="s">
        <v>149</v>
      </c>
      <c r="H65" s="5">
        <v>158.1</v>
      </c>
      <c r="I65" s="5">
        <v>143.6</v>
      </c>
      <c r="J65" s="5">
        <v>154</v>
      </c>
      <c r="K65" s="5">
        <v>116.7</v>
      </c>
      <c r="L65" s="5">
        <v>134.5</v>
      </c>
      <c r="M65" s="5">
        <v>136.9</v>
      </c>
      <c r="N65" s="5">
        <v>159.1</v>
      </c>
      <c r="O65" s="5">
        <v>146.4</v>
      </c>
      <c r="P65" s="5">
        <v>170.7</v>
      </c>
      <c r="Q65" s="5">
        <v>169.1</v>
      </c>
      <c r="R65" s="5">
        <v>181.7</v>
      </c>
      <c r="S65" s="5">
        <v>172.4</v>
      </c>
      <c r="T65" s="5">
        <v>203.8</v>
      </c>
      <c r="U65" s="5">
        <v>207.1</v>
      </c>
      <c r="V65" s="5">
        <v>212.5</v>
      </c>
      <c r="W65" s="5">
        <v>195.6</v>
      </c>
      <c r="X65" s="5">
        <v>230.5</v>
      </c>
    </row>
    <row r="66" spans="4:24" s="7" customFormat="1" ht="14.1" customHeight="1" x14ac:dyDescent="0.25">
      <c r="D66" s="53" t="s">
        <v>265</v>
      </c>
      <c r="E66" s="13"/>
      <c r="F66" s="13"/>
      <c r="G66" s="22" t="s">
        <v>151</v>
      </c>
      <c r="H66" s="22"/>
      <c r="I66" s="22"/>
      <c r="J66" s="22"/>
      <c r="K66" s="13"/>
      <c r="L66" s="52">
        <f t="shared" ref="L66:W66" si="97">+IFERROR(L65/L59,"n.a.")</f>
        <v>0.19720973878873632</v>
      </c>
      <c r="M66" s="52">
        <f t="shared" si="97"/>
        <v>0.19603743756587089</v>
      </c>
      <c r="N66" s="52">
        <f t="shared" si="97"/>
        <v>0.22036652035585524</v>
      </c>
      <c r="O66" s="52">
        <f t="shared" si="97"/>
        <v>0.20201713557916409</v>
      </c>
      <c r="P66" s="52">
        <f t="shared" si="97"/>
        <v>0.22523681533352069</v>
      </c>
      <c r="Q66" s="52">
        <f t="shared" si="97"/>
        <v>0.22083069429118043</v>
      </c>
      <c r="R66" s="52">
        <f t="shared" si="97"/>
        <v>0.23265491654769296</v>
      </c>
      <c r="S66" s="52">
        <f t="shared" si="97"/>
        <v>0.21951325101161998</v>
      </c>
      <c r="T66" s="52">
        <f t="shared" si="97"/>
        <v>0.24423858202605375</v>
      </c>
      <c r="U66" s="52">
        <f t="shared" si="97"/>
        <v>0.24390847131455004</v>
      </c>
      <c r="V66" s="52">
        <f t="shared" si="97"/>
        <v>0.24875068625924621</v>
      </c>
      <c r="W66" s="52">
        <f t="shared" si="97"/>
        <v>0.2247684230242844</v>
      </c>
      <c r="X66" s="52">
        <f t="shared" ref="X66" si="98">+IFERROR(X65/X59,"n.a.")</f>
        <v>0.25057125898740951</v>
      </c>
    </row>
    <row r="67" spans="4:24" s="20" customFormat="1" ht="14.1" customHeight="1" x14ac:dyDescent="0.25">
      <c r="D67" s="76" t="s">
        <v>298</v>
      </c>
      <c r="E67" s="13"/>
      <c r="F67" s="13"/>
      <c r="G67" s="22" t="s">
        <v>149</v>
      </c>
      <c r="H67" s="22"/>
      <c r="I67" s="22"/>
      <c r="J67" s="22"/>
      <c r="K67" s="23"/>
      <c r="L67" s="44">
        <f>+'Quarterly IS'!D34</f>
        <v>-3.5129999999999999</v>
      </c>
      <c r="M67" s="44">
        <f>+'Quarterly IS'!E34</f>
        <v>-8.7499233316361256</v>
      </c>
      <c r="N67" s="44">
        <f>+'Quarterly IS'!F34</f>
        <v>-5.0396826179727441</v>
      </c>
      <c r="O67" s="44">
        <f>+'Quarterly IS'!G34</f>
        <v>-18.185560703042768</v>
      </c>
      <c r="P67" s="44">
        <f>+'Quarterly IS'!H34</f>
        <v>-5.0281632274880508</v>
      </c>
      <c r="Q67" s="44">
        <f>+'Quarterly IS'!I34</f>
        <v>-7.38601947772014</v>
      </c>
      <c r="R67" s="44">
        <f>+'Quarterly IS'!J34</f>
        <v>-10.656883502456139</v>
      </c>
      <c r="S67" s="44">
        <f>+'Quarterly IS'!K34</f>
        <v>-19.386069528333167</v>
      </c>
      <c r="T67" s="44">
        <f>+'Quarterly IS'!L34</f>
        <v>-5.8011668808727563</v>
      </c>
      <c r="U67" s="44">
        <f>+'Quarterly IS'!M34</f>
        <v>-7.4688861621243632</v>
      </c>
      <c r="V67" s="44">
        <f>+'Quarterly IS'!N34</f>
        <v>-7.8195454457176652</v>
      </c>
      <c r="W67" s="44">
        <f>+'Quarterly IS'!O34</f>
        <v>-11.059886030679309</v>
      </c>
      <c r="X67" s="44">
        <f>+'Quarterly IS'!P34</f>
        <v>-9.0176634433478853</v>
      </c>
    </row>
    <row r="68" spans="4:24" s="7" customFormat="1" ht="14.1" customHeight="1" x14ac:dyDescent="0.25">
      <c r="D68" s="76" t="s">
        <v>300</v>
      </c>
      <c r="E68" s="13"/>
      <c r="F68" s="13"/>
      <c r="G68" s="22" t="s">
        <v>149</v>
      </c>
      <c r="H68" s="22"/>
      <c r="I68" s="22"/>
      <c r="J68" s="22"/>
      <c r="K68" s="13"/>
      <c r="L68" s="44">
        <f>+'Quarterly IS'!D35</f>
        <v>0</v>
      </c>
      <c r="M68" s="44">
        <f>+'Quarterly IS'!E35</f>
        <v>0</v>
      </c>
      <c r="N68" s="44">
        <f>+'Quarterly IS'!F35</f>
        <v>0</v>
      </c>
      <c r="O68" s="44">
        <f>+'Quarterly IS'!G35</f>
        <v>0</v>
      </c>
      <c r="P68" s="44">
        <f>+'Quarterly IS'!H35</f>
        <v>0</v>
      </c>
      <c r="Q68" s="44">
        <f>+'Quarterly IS'!I35</f>
        <v>0</v>
      </c>
      <c r="R68" s="44">
        <f>+'Quarterly IS'!J35</f>
        <v>0</v>
      </c>
      <c r="S68" s="44">
        <f>+'Quarterly IS'!K35</f>
        <v>0</v>
      </c>
      <c r="T68" s="44">
        <f>+'Quarterly IS'!L35</f>
        <v>0</v>
      </c>
      <c r="U68" s="44">
        <f>+'Quarterly IS'!M35</f>
        <v>-4.0110000000000001</v>
      </c>
      <c r="V68" s="44">
        <f>+'Quarterly IS'!N35</f>
        <v>0</v>
      </c>
      <c r="W68" s="44">
        <f>+'Quarterly IS'!O35</f>
        <v>0</v>
      </c>
      <c r="X68" s="44">
        <f>+'Quarterly IS'!P35</f>
        <v>0</v>
      </c>
    </row>
    <row r="69" spans="4:24" s="7" customFormat="1" ht="14.1" customHeight="1" x14ac:dyDescent="0.25">
      <c r="D69" s="76" t="s">
        <v>362</v>
      </c>
      <c r="E69" s="13"/>
      <c r="F69" s="13"/>
      <c r="G69" s="22" t="s">
        <v>149</v>
      </c>
      <c r="H69" s="22"/>
      <c r="I69" s="22"/>
      <c r="J69" s="22"/>
      <c r="K69" s="13"/>
      <c r="L69" s="44">
        <f>+'Quarterly IS'!D36</f>
        <v>-95.5</v>
      </c>
      <c r="M69" s="44">
        <f>+'Quarterly IS'!E36</f>
        <v>-101.16</v>
      </c>
      <c r="N69" s="44">
        <f>+'Quarterly IS'!F36</f>
        <v>-105.494</v>
      </c>
      <c r="O69" s="44">
        <f>+'Quarterly IS'!G36</f>
        <v>-105.40900000000001</v>
      </c>
      <c r="P69" s="44">
        <f>+'Quarterly IS'!H36</f>
        <v>-107.548</v>
      </c>
      <c r="Q69" s="44">
        <f>+'Quarterly IS'!I36</f>
        <v>-108.973</v>
      </c>
      <c r="R69" s="44">
        <f>+'Quarterly IS'!J36</f>
        <v>-110.384</v>
      </c>
      <c r="S69" s="44">
        <f>+'Quarterly IS'!K36</f>
        <v>-111.5</v>
      </c>
      <c r="T69" s="44">
        <f>+'Quarterly IS'!L36</f>
        <v>-117.876</v>
      </c>
      <c r="U69" s="44">
        <f>+'Quarterly IS'!M36</f>
        <v>-118.977</v>
      </c>
      <c r="V69" s="44">
        <f>+'Quarterly IS'!N36</f>
        <v>-118.268</v>
      </c>
      <c r="W69" s="44">
        <f>+'Quarterly IS'!O36</f>
        <v>-120.295</v>
      </c>
      <c r="X69" s="44">
        <f>+'Quarterly IS'!P36</f>
        <v>-120.532</v>
      </c>
    </row>
    <row r="70" spans="4:24" s="7" customFormat="1" ht="14.1" customHeight="1" x14ac:dyDescent="0.25">
      <c r="D70" s="76" t="s">
        <v>231</v>
      </c>
      <c r="E70" s="13"/>
      <c r="F70" s="13"/>
      <c r="G70" s="22" t="s">
        <v>149</v>
      </c>
      <c r="H70" s="22"/>
      <c r="I70" s="22"/>
      <c r="J70" s="22"/>
      <c r="K70" s="13"/>
      <c r="L70" s="17">
        <f>+'Quarterly IS'!D14</f>
        <v>35.48732480185339</v>
      </c>
      <c r="M70" s="17">
        <f>+'Quarterly IS'!E14</f>
        <v>26.990605009598745</v>
      </c>
      <c r="N70" s="17">
        <f>+'Quarterly IS'!F14</f>
        <v>48.566189480180768</v>
      </c>
      <c r="O70" s="17">
        <f>+'Quarterly IS'!G14</f>
        <v>22.805866253415413</v>
      </c>
      <c r="P70" s="17">
        <f>+'Quarterly IS'!H14</f>
        <v>58.123545792243881</v>
      </c>
      <c r="Q70" s="17">
        <f>+'Quarterly IS'!I14</f>
        <v>52.741115867872971</v>
      </c>
      <c r="R70" s="17">
        <f>+'Quarterly IS'!J14</f>
        <v>60.659529781567223</v>
      </c>
      <c r="S70" s="17">
        <f>+'Quarterly IS'!K14</f>
        <v>41.513687885684924</v>
      </c>
      <c r="T70" s="17">
        <f>+'Quarterly IS'!L14</f>
        <v>80.122892519153424</v>
      </c>
      <c r="U70" s="17">
        <f>+'Quarterly IS'!M14</f>
        <v>76.643314349066145</v>
      </c>
      <c r="V70" s="17">
        <f>+'Quarterly IS'!N14</f>
        <v>86.41269312796716</v>
      </c>
      <c r="W70" s="17">
        <f>+'Quarterly IS'!O14</f>
        <v>64.245583378588165</v>
      </c>
      <c r="X70" s="17">
        <f>+'Quarterly IS'!P14</f>
        <v>100.9503037969092</v>
      </c>
    </row>
    <row r="71" spans="4:24" s="7" customFormat="1" ht="14.1" customHeight="1" x14ac:dyDescent="0.25">
      <c r="D71" s="29"/>
      <c r="E71" s="28"/>
      <c r="F71" s="28"/>
      <c r="G71" s="58"/>
      <c r="H71" s="58"/>
      <c r="I71" s="58"/>
      <c r="J71" s="58"/>
      <c r="K71" s="28"/>
      <c r="L71" s="228"/>
      <c r="M71" s="228"/>
      <c r="N71" s="228"/>
      <c r="O71" s="228"/>
      <c r="P71" s="228"/>
      <c r="Q71" s="228"/>
      <c r="R71" s="228"/>
      <c r="S71" s="228"/>
      <c r="T71" s="228"/>
      <c r="U71" s="228"/>
      <c r="V71" s="228"/>
      <c r="W71" s="228"/>
      <c r="X71" s="228"/>
    </row>
    <row r="72" spans="4:24" s="7" customFormat="1" ht="14.1" customHeight="1" x14ac:dyDescent="0.25">
      <c r="D72" s="33" t="s">
        <v>208</v>
      </c>
      <c r="E72" s="12"/>
      <c r="F72" s="12"/>
      <c r="G72" s="39"/>
      <c r="H72" s="39"/>
      <c r="I72" s="39"/>
      <c r="J72" s="39"/>
      <c r="K72" s="12"/>
      <c r="L72" s="12"/>
      <c r="M72" s="12"/>
      <c r="N72" s="12"/>
      <c r="O72" s="12"/>
      <c r="P72" s="12"/>
      <c r="Q72" s="12"/>
      <c r="R72" s="12"/>
      <c r="S72" s="12"/>
      <c r="T72" s="12"/>
      <c r="U72" s="12"/>
      <c r="V72" s="12"/>
      <c r="W72" s="12"/>
      <c r="X72" s="12"/>
    </row>
    <row r="73" spans="4:24" s="7" customFormat="1" ht="14.1" customHeight="1" x14ac:dyDescent="0.25">
      <c r="D73" s="13" t="s">
        <v>363</v>
      </c>
      <c r="E73" s="26"/>
      <c r="F73" s="13"/>
      <c r="G73" s="22" t="s">
        <v>149</v>
      </c>
      <c r="H73" s="22"/>
      <c r="I73" s="22"/>
      <c r="J73" s="22"/>
      <c r="K73" s="44"/>
      <c r="L73" s="44">
        <v>7062.0230000000001</v>
      </c>
      <c r="M73" s="44">
        <v>7128.5389999999998</v>
      </c>
      <c r="N73" s="44">
        <v>7188.9260000000004</v>
      </c>
      <c r="O73" s="44">
        <v>7222.732</v>
      </c>
      <c r="P73" s="44">
        <v>7253.6719999999996</v>
      </c>
      <c r="Q73" s="44">
        <v>7237.6409999999996</v>
      </c>
      <c r="R73" s="44">
        <v>7228.317</v>
      </c>
      <c r="S73" s="44">
        <v>7245.3360000000002</v>
      </c>
      <c r="T73" s="44">
        <v>7244.1390000000001</v>
      </c>
      <c r="U73" s="44">
        <v>7280.99</v>
      </c>
      <c r="V73" s="44">
        <v>7318.2359999999999</v>
      </c>
      <c r="W73" s="44">
        <v>7396.8005365886438</v>
      </c>
      <c r="X73" s="44">
        <v>7486.1879708093438</v>
      </c>
    </row>
    <row r="74" spans="4:24" s="7" customFormat="1" x14ac:dyDescent="0.25">
      <c r="D74" s="13" t="s">
        <v>168</v>
      </c>
      <c r="E74" s="26"/>
      <c r="F74" s="13"/>
      <c r="G74" s="22" t="s">
        <v>149</v>
      </c>
      <c r="H74" s="22"/>
      <c r="I74" s="22"/>
      <c r="J74" s="22"/>
      <c r="K74" s="13"/>
      <c r="L74" s="60">
        <f t="shared" ref="L74:S74" si="99">L75-L73</f>
        <v>153.92799999999988</v>
      </c>
      <c r="M74" s="60">
        <f t="shared" si="99"/>
        <v>158.19700000000012</v>
      </c>
      <c r="N74" s="60">
        <f t="shared" si="99"/>
        <v>156.05499999999938</v>
      </c>
      <c r="O74" s="60">
        <f t="shared" si="99"/>
        <v>159.92600000000039</v>
      </c>
      <c r="P74" s="60">
        <f t="shared" si="99"/>
        <v>169.27600000000075</v>
      </c>
      <c r="Q74" s="60">
        <f t="shared" si="99"/>
        <v>162.84100000000035</v>
      </c>
      <c r="R74" s="60">
        <f t="shared" si="99"/>
        <v>159.97999999999956</v>
      </c>
      <c r="S74" s="60">
        <f t="shared" si="99"/>
        <v>162.33299999999963</v>
      </c>
      <c r="T74" s="60">
        <f>T75-T73</f>
        <v>180.88699999999972</v>
      </c>
      <c r="U74" s="60">
        <f t="shared" ref="U74:W74" si="100">U75-U73</f>
        <v>182.81800000000021</v>
      </c>
      <c r="V74" s="60">
        <f t="shared" si="100"/>
        <v>179.06500000000051</v>
      </c>
      <c r="W74" s="60">
        <f t="shared" si="100"/>
        <v>190.97846341135664</v>
      </c>
      <c r="X74" s="60">
        <f t="shared" ref="X74" si="101">X75-X73</f>
        <v>193.91002919065613</v>
      </c>
    </row>
    <row r="75" spans="4:24" s="7" customFormat="1" ht="14.1" customHeight="1" x14ac:dyDescent="0.25">
      <c r="D75" s="13" t="s">
        <v>364</v>
      </c>
      <c r="E75" s="26"/>
      <c r="F75" s="13"/>
      <c r="G75" s="22" t="s">
        <v>149</v>
      </c>
      <c r="H75" s="22"/>
      <c r="I75" s="22"/>
      <c r="J75" s="22"/>
      <c r="K75" s="44"/>
      <c r="L75" s="44">
        <v>7215.951</v>
      </c>
      <c r="M75" s="44">
        <v>7286.7359999999999</v>
      </c>
      <c r="N75" s="44">
        <v>7344.9809999999998</v>
      </c>
      <c r="O75" s="44">
        <v>7382.6580000000004</v>
      </c>
      <c r="P75" s="44">
        <v>7422.9480000000003</v>
      </c>
      <c r="Q75" s="44">
        <v>7400.482</v>
      </c>
      <c r="R75" s="44">
        <v>7388.2969999999996</v>
      </c>
      <c r="S75" s="44">
        <v>7407.6689999999999</v>
      </c>
      <c r="T75" s="44">
        <v>7425.0259999999998</v>
      </c>
      <c r="U75" s="44">
        <v>7463.808</v>
      </c>
      <c r="V75" s="44">
        <v>7497.3010000000004</v>
      </c>
      <c r="W75" s="44">
        <v>7587.7790000000005</v>
      </c>
      <c r="X75" s="44">
        <v>7680.098</v>
      </c>
    </row>
    <row r="76" spans="4:24" s="7" customFormat="1" ht="14.1" customHeight="1" x14ac:dyDescent="0.25">
      <c r="D76" s="13" t="s">
        <v>365</v>
      </c>
      <c r="E76" s="26"/>
      <c r="F76" s="13"/>
      <c r="G76" s="22" t="s">
        <v>155</v>
      </c>
      <c r="H76" s="22"/>
      <c r="I76" s="22"/>
      <c r="J76" s="22"/>
      <c r="K76" s="13"/>
      <c r="L76" s="31">
        <v>6.6</v>
      </c>
      <c r="M76" s="31">
        <v>6.4</v>
      </c>
      <c r="N76" s="31">
        <v>6.2</v>
      </c>
      <c r="O76" s="31">
        <v>6</v>
      </c>
      <c r="P76" s="31">
        <v>5.8</v>
      </c>
      <c r="Q76" s="31">
        <v>5.6</v>
      </c>
      <c r="R76" s="31">
        <v>5.4</v>
      </c>
      <c r="S76" s="31">
        <v>5.3</v>
      </c>
      <c r="T76" s="31">
        <v>5.0999999999999996</v>
      </c>
      <c r="U76" s="31">
        <v>4.9000000000000004</v>
      </c>
      <c r="V76" s="31">
        <v>4.8</v>
      </c>
      <c r="W76" s="31">
        <v>4.8</v>
      </c>
      <c r="X76" s="31">
        <v>4.7</v>
      </c>
    </row>
    <row r="77" spans="4:24" ht="14.1" customHeight="1" x14ac:dyDescent="0.2"/>
    <row r="78" spans="4:24" s="7" customFormat="1" ht="14.1" customHeight="1" x14ac:dyDescent="0.25">
      <c r="D78" s="59" t="s">
        <v>167</v>
      </c>
      <c r="G78" s="41"/>
      <c r="H78" s="41"/>
      <c r="I78" s="41"/>
      <c r="J78" s="41"/>
    </row>
    <row r="79" spans="4:24" s="7" customFormat="1" ht="14.1" customHeight="1" x14ac:dyDescent="0.25">
      <c r="D79" s="13" t="s">
        <v>11</v>
      </c>
      <c r="E79" s="13"/>
      <c r="F79" s="13"/>
      <c r="G79" s="22" t="s">
        <v>149</v>
      </c>
      <c r="H79" s="22"/>
      <c r="I79" s="22"/>
      <c r="J79" s="22"/>
      <c r="K79" s="13"/>
      <c r="L79" s="17">
        <f t="shared" ref="L79:V79" si="102">L31</f>
        <v>408.995</v>
      </c>
      <c r="M79" s="17">
        <f t="shared" si="102"/>
        <v>420.35700000000003</v>
      </c>
      <c r="N79" s="17">
        <f t="shared" si="102"/>
        <v>430.45299999999997</v>
      </c>
      <c r="O79" s="17">
        <f t="shared" si="102"/>
        <v>434.58600000000001</v>
      </c>
      <c r="P79" s="17">
        <f t="shared" si="102"/>
        <v>457.34500000000003</v>
      </c>
      <c r="Q79" s="17">
        <f t="shared" si="102"/>
        <v>465.19799999999998</v>
      </c>
      <c r="R79" s="17">
        <f t="shared" si="102"/>
        <v>478.59100000000001</v>
      </c>
      <c r="S79" s="17">
        <f t="shared" si="102"/>
        <v>484.15100000000001</v>
      </c>
      <c r="T79" s="17">
        <f t="shared" si="102"/>
        <v>518.71</v>
      </c>
      <c r="U79" s="17">
        <f t="shared" si="102"/>
        <v>530.69799999999998</v>
      </c>
      <c r="V79" s="17">
        <f t="shared" si="102"/>
        <v>543.36</v>
      </c>
      <c r="W79" s="17">
        <f t="shared" ref="W79:X79" si="103">W31</f>
        <v>549.10400000000004</v>
      </c>
      <c r="X79" s="17">
        <f t="shared" si="103"/>
        <v>583.803</v>
      </c>
    </row>
    <row r="80" spans="4:24" s="7" customFormat="1" ht="14.1" customHeight="1" x14ac:dyDescent="0.25">
      <c r="D80" s="53" t="s">
        <v>170</v>
      </c>
      <c r="E80" s="13"/>
      <c r="F80" s="13"/>
      <c r="G80" s="22" t="s">
        <v>149</v>
      </c>
      <c r="H80" s="22"/>
      <c r="I80" s="22"/>
      <c r="J80" s="22"/>
      <c r="K80" s="13"/>
      <c r="L80" s="17">
        <f t="shared" ref="L80:V80" si="104">-L82/L9*L10</f>
        <v>-104.10818673146015</v>
      </c>
      <c r="M80" s="17">
        <f t="shared" si="104"/>
        <v>-111.42097519113672</v>
      </c>
      <c r="N80" s="17">
        <f t="shared" si="104"/>
        <v>-115.80220978780793</v>
      </c>
      <c r="O80" s="17">
        <f t="shared" si="104"/>
        <v>-126.00528204944683</v>
      </c>
      <c r="P80" s="17">
        <f t="shared" si="104"/>
        <v>-130.30267790254732</v>
      </c>
      <c r="Q80" s="17">
        <f t="shared" si="104"/>
        <v>-131.88733139853517</v>
      </c>
      <c r="R80" s="17">
        <f t="shared" si="104"/>
        <v>-129.77938106458885</v>
      </c>
      <c r="S80" s="17">
        <f t="shared" si="104"/>
        <v>-140.89165022338048</v>
      </c>
      <c r="T80" s="17">
        <f t="shared" si="104"/>
        <v>-141.98613201423785</v>
      </c>
      <c r="U80" s="17">
        <f t="shared" si="104"/>
        <v>-140.66465383736281</v>
      </c>
      <c r="V80" s="17">
        <f t="shared" si="104"/>
        <v>-139.85755564930733</v>
      </c>
      <c r="W80" s="17">
        <f t="shared" ref="W80:X80" si="105">-W82/W9*W10</f>
        <v>-154.51845223891189</v>
      </c>
      <c r="X80" s="17">
        <f t="shared" si="105"/>
        <v>-156.18629912396253</v>
      </c>
    </row>
    <row r="81" spans="4:24" s="7" customFormat="1" ht="14.1" customHeight="1" x14ac:dyDescent="0.25">
      <c r="D81" s="53" t="s">
        <v>255</v>
      </c>
      <c r="E81" s="13"/>
      <c r="F81" s="13"/>
      <c r="G81" s="22" t="s">
        <v>149</v>
      </c>
      <c r="H81" s="22"/>
      <c r="I81" s="22"/>
      <c r="J81" s="22"/>
      <c r="K81" s="13"/>
      <c r="L81" s="17">
        <f t="shared" ref="L81:S81" si="106">L82-L80</f>
        <v>-174.79981326853988</v>
      </c>
      <c r="M81" s="17">
        <f t="shared" si="106"/>
        <v>-181.26602480886328</v>
      </c>
      <c r="N81" s="17">
        <f t="shared" si="106"/>
        <v>-162.38979021219208</v>
      </c>
      <c r="O81" s="17">
        <f t="shared" si="106"/>
        <v>-152.79271795055317</v>
      </c>
      <c r="P81" s="17">
        <f t="shared" si="106"/>
        <v>-149.55432209745265</v>
      </c>
      <c r="Q81" s="17">
        <f t="shared" si="106"/>
        <v>-150.33566860146479</v>
      </c>
      <c r="R81" s="17">
        <f t="shared" si="106"/>
        <v>-150.76961893541113</v>
      </c>
      <c r="S81" s="17">
        <f t="shared" si="106"/>
        <v>-145.04334977661952</v>
      </c>
      <c r="T81" s="17">
        <f>T82-T80</f>
        <v>-153.13986798576212</v>
      </c>
      <c r="U81" s="17">
        <f t="shared" ref="U81:V81" si="107">U82-U80</f>
        <v>-157.76034616263715</v>
      </c>
      <c r="V81" s="17">
        <f t="shared" si="107"/>
        <v>-152.57044435069267</v>
      </c>
      <c r="W81" s="17">
        <f t="shared" ref="W81:X81" si="108">W82-W80</f>
        <v>-167.42354776108812</v>
      </c>
      <c r="X81" s="17">
        <f t="shared" si="108"/>
        <v>-162.73770087603745</v>
      </c>
    </row>
    <row r="82" spans="4:24" s="7" customFormat="1" ht="14.1" customHeight="1" x14ac:dyDescent="0.25">
      <c r="D82" s="13" t="s">
        <v>157</v>
      </c>
      <c r="E82" s="13"/>
      <c r="F82" s="13"/>
      <c r="G82" s="22" t="s">
        <v>149</v>
      </c>
      <c r="H82" s="22"/>
      <c r="I82" s="22"/>
      <c r="J82" s="22"/>
      <c r="K82" s="13"/>
      <c r="L82" s="17">
        <f t="shared" ref="L82:V82" si="109">L48</f>
        <v>-278.90800000000002</v>
      </c>
      <c r="M82" s="17">
        <f t="shared" si="109"/>
        <v>-292.68700000000001</v>
      </c>
      <c r="N82" s="17">
        <f t="shared" si="109"/>
        <v>-278.19200000000001</v>
      </c>
      <c r="O82" s="17">
        <f t="shared" si="109"/>
        <v>-278.798</v>
      </c>
      <c r="P82" s="17">
        <f t="shared" si="109"/>
        <v>-279.85699999999997</v>
      </c>
      <c r="Q82" s="17">
        <f t="shared" si="109"/>
        <v>-282.22299999999996</v>
      </c>
      <c r="R82" s="17">
        <f t="shared" si="109"/>
        <v>-280.54899999999998</v>
      </c>
      <c r="S82" s="17">
        <f t="shared" si="109"/>
        <v>-285.935</v>
      </c>
      <c r="T82" s="17">
        <f t="shared" si="109"/>
        <v>-295.12599999999998</v>
      </c>
      <c r="U82" s="17">
        <f t="shared" si="109"/>
        <v>-298.42499999999995</v>
      </c>
      <c r="V82" s="17">
        <f t="shared" si="109"/>
        <v>-292.428</v>
      </c>
      <c r="W82" s="17">
        <f t="shared" ref="W82:X82" si="110">W48</f>
        <v>-321.94200000000001</v>
      </c>
      <c r="X82" s="17">
        <f t="shared" si="110"/>
        <v>-318.92399999999998</v>
      </c>
    </row>
    <row r="83" spans="4:24" s="7" customFormat="1" ht="14.1" customHeight="1" x14ac:dyDescent="0.25">
      <c r="D83" s="66" t="s">
        <v>181</v>
      </c>
      <c r="E83" s="26"/>
      <c r="F83" s="13"/>
      <c r="G83" s="22" t="s">
        <v>149</v>
      </c>
      <c r="H83" s="22"/>
      <c r="I83" s="22"/>
      <c r="J83" s="22"/>
      <c r="K83" s="13"/>
      <c r="L83" s="17">
        <f t="shared" ref="L83:V83" si="111">+L33</f>
        <v>-20.100000000000001</v>
      </c>
      <c r="M83" s="17">
        <f t="shared" si="111"/>
        <v>-22.9</v>
      </c>
      <c r="N83" s="17">
        <f t="shared" si="111"/>
        <v>-24.3</v>
      </c>
      <c r="O83" s="17">
        <f t="shared" si="111"/>
        <v>-26.8</v>
      </c>
      <c r="P83" s="17">
        <f t="shared" si="111"/>
        <v>-28.7</v>
      </c>
      <c r="Q83" s="17">
        <f t="shared" si="111"/>
        <v>-28.8</v>
      </c>
      <c r="R83" s="17">
        <f t="shared" si="111"/>
        <v>-28.8</v>
      </c>
      <c r="S83" s="17">
        <f t="shared" si="111"/>
        <v>-31.5</v>
      </c>
      <c r="T83" s="17">
        <f t="shared" si="111"/>
        <v>-34.5</v>
      </c>
      <c r="U83" s="17">
        <f t="shared" si="111"/>
        <v>-37.5</v>
      </c>
      <c r="V83" s="17">
        <f t="shared" si="111"/>
        <v>-37.1</v>
      </c>
      <c r="W83" s="17">
        <f t="shared" ref="W83:X83" si="112">+W33</f>
        <v>-45.9</v>
      </c>
      <c r="X83" s="17">
        <f t="shared" si="112"/>
        <v>-47.6</v>
      </c>
    </row>
    <row r="84" spans="4:24" s="7" customFormat="1" ht="14.1" customHeight="1" x14ac:dyDescent="0.25">
      <c r="D84" s="66" t="s">
        <v>15</v>
      </c>
      <c r="E84" s="26"/>
      <c r="F84" s="13"/>
      <c r="G84" s="22" t="s">
        <v>149</v>
      </c>
      <c r="H84" s="22"/>
      <c r="I84" s="22"/>
      <c r="J84" s="22"/>
      <c r="K84" s="13"/>
      <c r="L84" s="17">
        <f t="shared" ref="L84:V84" si="113">+L53</f>
        <v>0.67</v>
      </c>
      <c r="M84" s="17">
        <f t="shared" si="113"/>
        <v>0.26</v>
      </c>
      <c r="N84" s="17">
        <f t="shared" si="113"/>
        <v>1.623</v>
      </c>
      <c r="O84" s="17">
        <f t="shared" si="113"/>
        <v>-0.129</v>
      </c>
      <c r="P84" s="17">
        <f t="shared" si="113"/>
        <v>4.5339999999999998</v>
      </c>
      <c r="Q84" s="17">
        <f t="shared" si="113"/>
        <v>0.44600000000000001</v>
      </c>
      <c r="R84" s="17">
        <f t="shared" si="113"/>
        <v>2.4409999999999998</v>
      </c>
      <c r="S84" s="17">
        <f t="shared" si="113"/>
        <v>-1.1120000000000001</v>
      </c>
      <c r="T84" s="17">
        <f t="shared" si="113"/>
        <v>4.1340000000000003</v>
      </c>
      <c r="U84" s="17">
        <f t="shared" si="113"/>
        <v>4.8730000000000002</v>
      </c>
      <c r="V84" s="17">
        <f t="shared" si="113"/>
        <v>5.0519999999999996</v>
      </c>
      <c r="W84" s="17">
        <f t="shared" ref="W84:X84" si="114">+W53</f>
        <v>5.5359999999999996</v>
      </c>
      <c r="X84" s="17">
        <f t="shared" si="114"/>
        <v>6.2080000000000002</v>
      </c>
    </row>
    <row r="85" spans="4:24" s="7" customFormat="1" ht="14.1" customHeight="1" x14ac:dyDescent="0.25">
      <c r="D85" s="66" t="s">
        <v>164</v>
      </c>
      <c r="E85" s="26"/>
      <c r="F85" s="13"/>
      <c r="G85" s="22" t="s">
        <v>149</v>
      </c>
      <c r="H85" s="22"/>
      <c r="I85" s="22"/>
      <c r="J85" s="22"/>
      <c r="K85" s="13"/>
      <c r="L85" s="17">
        <f t="shared" ref="L85:V85" si="115">+L54</f>
        <v>-1.6</v>
      </c>
      <c r="M85" s="17">
        <f t="shared" si="115"/>
        <v>-1.1000000000000001</v>
      </c>
      <c r="N85" s="17">
        <f t="shared" si="115"/>
        <v>-1.5</v>
      </c>
      <c r="O85" s="17">
        <f t="shared" si="115"/>
        <v>-4.3</v>
      </c>
      <c r="P85" s="17">
        <f t="shared" si="115"/>
        <v>-4.5999999999999996</v>
      </c>
      <c r="Q85" s="17">
        <f t="shared" si="115"/>
        <v>-4.8</v>
      </c>
      <c r="R85" s="17">
        <f t="shared" si="115"/>
        <v>-2.8</v>
      </c>
      <c r="S85" s="17">
        <f t="shared" si="115"/>
        <v>-5.0999999999999996</v>
      </c>
      <c r="T85" s="17">
        <f t="shared" si="115"/>
        <v>-4.5999999999999996</v>
      </c>
      <c r="U85" s="17">
        <f t="shared" si="115"/>
        <v>-4.8</v>
      </c>
      <c r="V85" s="17">
        <f t="shared" si="115"/>
        <v>-3.1</v>
      </c>
      <c r="W85" s="17">
        <f t="shared" ref="W85:X85" si="116">+W54</f>
        <v>-4.2</v>
      </c>
      <c r="X85" s="17">
        <f t="shared" si="116"/>
        <v>-1.5</v>
      </c>
    </row>
    <row r="86" spans="4:24" s="7" customFormat="1" ht="14.1" customHeight="1" x14ac:dyDescent="0.25">
      <c r="D86" s="66" t="s">
        <v>187</v>
      </c>
      <c r="E86" s="26"/>
      <c r="F86" s="13"/>
      <c r="G86" s="22" t="s">
        <v>149</v>
      </c>
      <c r="H86" s="22"/>
      <c r="I86" s="22"/>
      <c r="J86" s="22"/>
      <c r="K86" s="13"/>
      <c r="L86" s="44">
        <v>-18.8</v>
      </c>
      <c r="M86" s="44">
        <v>-40.700000000000003</v>
      </c>
      <c r="N86" s="44">
        <v>-32.9</v>
      </c>
      <c r="O86" s="44">
        <v>-62.2</v>
      </c>
      <c r="P86" s="44">
        <v>-25.8</v>
      </c>
      <c r="Q86" s="44">
        <v>-39.1</v>
      </c>
      <c r="R86" s="44">
        <v>-34.700000000000003</v>
      </c>
      <c r="S86" s="44">
        <v>-56.3</v>
      </c>
      <c r="T86" s="44">
        <v>-33.1</v>
      </c>
      <c r="U86" s="44">
        <v>-36.6</v>
      </c>
      <c r="V86" s="44">
        <v>-33.5</v>
      </c>
      <c r="W86" s="44">
        <v>-64.400000000000006</v>
      </c>
      <c r="X86" s="44">
        <v>-42.7</v>
      </c>
    </row>
    <row r="87" spans="4:24" s="7" customFormat="1" ht="14.1" customHeight="1" x14ac:dyDescent="0.25">
      <c r="D87" s="66" t="s">
        <v>366</v>
      </c>
      <c r="E87" s="26"/>
      <c r="F87" s="13"/>
      <c r="G87" s="22" t="s">
        <v>149</v>
      </c>
      <c r="H87" s="22"/>
      <c r="I87" s="22"/>
      <c r="J87" s="22"/>
      <c r="K87" s="13"/>
      <c r="L87" s="44">
        <v>-12.1797478098014</v>
      </c>
      <c r="M87" s="44">
        <v>-12.359476915337101</v>
      </c>
      <c r="N87" s="44">
        <v>-12.155220274027002</v>
      </c>
      <c r="O87" s="44">
        <v>-12.459591538509908</v>
      </c>
      <c r="P87" s="44">
        <v>-13.3538845424649</v>
      </c>
      <c r="Q87" s="44">
        <v>-13.385603951864898</v>
      </c>
      <c r="R87" s="44">
        <v>-13.534718335197001</v>
      </c>
      <c r="S87" s="44">
        <v>-14.147767989876199</v>
      </c>
      <c r="T87" s="44">
        <v>-14.9955711231548</v>
      </c>
      <c r="U87" s="44">
        <v>-16.456930844749099</v>
      </c>
      <c r="V87" s="44">
        <v>-14.026319935968399</v>
      </c>
      <c r="W87" s="44">
        <v>-15.470793204338301</v>
      </c>
      <c r="X87" s="44">
        <v>-16.258278896488598</v>
      </c>
    </row>
    <row r="88" spans="4:24" s="7" customFormat="1" ht="15" thickBot="1" x14ac:dyDescent="0.3">
      <c r="D88" s="28" t="s">
        <v>367</v>
      </c>
      <c r="E88" s="30"/>
      <c r="F88" s="28"/>
      <c r="G88" s="58" t="s">
        <v>149</v>
      </c>
      <c r="H88" s="58"/>
      <c r="I88" s="58"/>
      <c r="J88" s="58"/>
      <c r="K88" s="28"/>
      <c r="L88" s="82">
        <f>+'Quarterly CF'!D21/1000</f>
        <v>-39.455074147714242</v>
      </c>
      <c r="M88" s="82">
        <f>+'Quarterly CF'!E21/1000</f>
        <v>-55.634832904396752</v>
      </c>
      <c r="N88" s="82">
        <f>+'Quarterly CF'!F21/1000</f>
        <v>-60.833980318988559</v>
      </c>
      <c r="O88" s="82">
        <f>+'Quarterly CF'!G21/1000</f>
        <v>17.479214216224499</v>
      </c>
      <c r="P88" s="82">
        <f>+'Quarterly CF'!H21/1000</f>
        <v>-76.931405568874879</v>
      </c>
      <c r="Q88" s="82">
        <f>+'Quarterly CF'!I21/1000</f>
        <v>28.095341616582736</v>
      </c>
      <c r="R88" s="82">
        <f>+'Quarterly CF'!J21/1000</f>
        <v>70.75812425261455</v>
      </c>
      <c r="S88" s="82">
        <f>+'Quarterly CF'!K21/1000</f>
        <v>64.390371907150936</v>
      </c>
      <c r="T88" s="82">
        <f>+'Quarterly CF'!L21/1000</f>
        <v>9.8108302207850873</v>
      </c>
      <c r="U88" s="82">
        <f>+'Quarterly CF'!M21/1000</f>
        <v>-51.419632771450466</v>
      </c>
      <c r="V88" s="82">
        <f>+'Quarterly CF'!N21/1000</f>
        <v>-35.74123621439125</v>
      </c>
      <c r="W88" s="82">
        <f>+'Quarterly CF'!O21/1000</f>
        <v>18.452162180511614</v>
      </c>
      <c r="X88" s="82">
        <f>+'Quarterly CF'!P21/1000</f>
        <v>-57.365574926938137</v>
      </c>
    </row>
    <row r="89" spans="4:24" s="7" customFormat="1" ht="14.1" customHeight="1" thickBot="1" x14ac:dyDescent="0.3">
      <c r="D89" s="88" t="s">
        <v>189</v>
      </c>
      <c r="E89" s="89"/>
      <c r="F89" s="90"/>
      <c r="G89" s="91" t="s">
        <v>149</v>
      </c>
      <c r="H89" s="91"/>
      <c r="I89" s="91"/>
      <c r="J89" s="91"/>
      <c r="K89" s="90"/>
      <c r="L89" s="92">
        <f t="shared" ref="L89:W89" si="117">L79+L82+L83+L86+L88+L87+L84+L85</f>
        <v>38.622178042484357</v>
      </c>
      <c r="M89" s="92">
        <f t="shared" si="117"/>
        <v>-4.764309819733846</v>
      </c>
      <c r="N89" s="92">
        <f t="shared" si="117"/>
        <v>22.194799406984419</v>
      </c>
      <c r="O89" s="92">
        <f t="shared" si="117"/>
        <v>67.378622677714574</v>
      </c>
      <c r="P89" s="92">
        <f t="shared" si="117"/>
        <v>32.636709888660292</v>
      </c>
      <c r="Q89" s="92">
        <f t="shared" si="117"/>
        <v>125.43073766471785</v>
      </c>
      <c r="R89" s="92">
        <f t="shared" si="117"/>
        <v>191.40640591741757</v>
      </c>
      <c r="S89" s="92">
        <f t="shared" si="117"/>
        <v>154.44660391727476</v>
      </c>
      <c r="T89" s="92">
        <f t="shared" si="117"/>
        <v>150.33325909763036</v>
      </c>
      <c r="U89" s="92">
        <f t="shared" si="117"/>
        <v>90.369436383800476</v>
      </c>
      <c r="V89" s="92">
        <f t="shared" si="117"/>
        <v>132.51644384964038</v>
      </c>
      <c r="W89" s="92">
        <f t="shared" si="117"/>
        <v>121.17936897617332</v>
      </c>
      <c r="X89" s="92">
        <f t="shared" ref="X89" si="118">X79+X82+X83+X86+X88+X87+X84+X85</f>
        <v>105.66314617657326</v>
      </c>
    </row>
    <row r="90" spans="4:24" s="7" customFormat="1" ht="14.1" customHeight="1" thickBot="1" x14ac:dyDescent="0.3">
      <c r="D90" s="7" t="s">
        <v>113</v>
      </c>
      <c r="E90" s="32"/>
      <c r="G90" s="41" t="s">
        <v>149</v>
      </c>
      <c r="H90" s="41"/>
      <c r="I90" s="41"/>
      <c r="J90" s="41"/>
      <c r="L90" s="78">
        <f>+'Quarterly CF'!D12/1000</f>
        <v>-4.0044823891490058</v>
      </c>
      <c r="M90" s="78">
        <f>+'Quarterly CF'!E12/1000</f>
        <v>-18.969851582284022</v>
      </c>
      <c r="N90" s="78">
        <f>+'Quarterly CF'!F12/1000</f>
        <v>-4.5336099834881356</v>
      </c>
      <c r="O90" s="78">
        <f>+'Quarterly CF'!G12/1000</f>
        <v>-49.625056045078836</v>
      </c>
      <c r="P90" s="78">
        <f>+'Quarterly CF'!H12/1000</f>
        <v>-5.0133088985445573</v>
      </c>
      <c r="Q90" s="78">
        <f>+'Quarterly CF'!I12/1000</f>
        <v>-19.720945625648849</v>
      </c>
      <c r="R90" s="78">
        <f>+'Quarterly CF'!J12/1000</f>
        <v>-20.762667858823093</v>
      </c>
      <c r="S90" s="78">
        <f>+'Quarterly CF'!K12/1000</f>
        <v>-45.742077616983501</v>
      </c>
      <c r="T90" s="78">
        <f>+'Quarterly CF'!L12/1000</f>
        <v>-5.1906766075985784</v>
      </c>
      <c r="U90" s="78">
        <f>+'Quarterly CF'!M12/1000</f>
        <v>-26.147059503870931</v>
      </c>
      <c r="V90" s="78">
        <f>+'Quarterly CF'!N12/1000</f>
        <v>-15.903354368745935</v>
      </c>
      <c r="W90" s="78">
        <f>+'Quarterly CF'!O12/1000</f>
        <v>-67.393909519784557</v>
      </c>
      <c r="X90" s="78">
        <f>+'Quarterly CF'!P12/1000</f>
        <v>-18.078548270464164</v>
      </c>
    </row>
    <row r="91" spans="4:24" s="7" customFormat="1" ht="14.1" customHeight="1" thickBot="1" x14ac:dyDescent="0.3">
      <c r="D91" s="88" t="s">
        <v>190</v>
      </c>
      <c r="E91" s="89"/>
      <c r="F91" s="90"/>
      <c r="G91" s="91" t="s">
        <v>149</v>
      </c>
      <c r="H91" s="91"/>
      <c r="I91" s="91"/>
      <c r="J91" s="91"/>
      <c r="K91" s="90"/>
      <c r="L91" s="92">
        <f>+SUM(L89:L90)</f>
        <v>34.617695653335353</v>
      </c>
      <c r="M91" s="92">
        <f>+SUM(M89:M90)</f>
        <v>-23.734161402017868</v>
      </c>
      <c r="N91" s="92">
        <f t="shared" ref="N91:T91" si="119">+SUM(N89:N90)</f>
        <v>17.661189423496282</v>
      </c>
      <c r="O91" s="92">
        <f t="shared" si="119"/>
        <v>17.753566632635739</v>
      </c>
      <c r="P91" s="92">
        <f t="shared" si="119"/>
        <v>27.623400990115734</v>
      </c>
      <c r="Q91" s="92">
        <f t="shared" si="119"/>
        <v>105.709792039069</v>
      </c>
      <c r="R91" s="92">
        <f t="shared" si="119"/>
        <v>170.64373805859447</v>
      </c>
      <c r="S91" s="92">
        <f t="shared" si="119"/>
        <v>108.70452630029126</v>
      </c>
      <c r="T91" s="92">
        <f t="shared" si="119"/>
        <v>145.14258249003177</v>
      </c>
      <c r="U91" s="92">
        <f t="shared" ref="U91:W91" si="120">+SUM(U89:U90)</f>
        <v>64.222376879929541</v>
      </c>
      <c r="V91" s="92">
        <f t="shared" si="120"/>
        <v>116.61308948089444</v>
      </c>
      <c r="W91" s="92">
        <f t="shared" si="120"/>
        <v>53.785459456388764</v>
      </c>
      <c r="X91" s="92">
        <f t="shared" ref="X91" si="121">+SUM(X89:X90)</f>
        <v>87.584597906109096</v>
      </c>
    </row>
    <row r="92" spans="4:24" s="7" customFormat="1" ht="14.1" customHeight="1" x14ac:dyDescent="0.25">
      <c r="D92" s="12" t="s">
        <v>204</v>
      </c>
      <c r="E92" s="87"/>
      <c r="F92" s="12"/>
      <c r="G92" s="39" t="s">
        <v>149</v>
      </c>
      <c r="H92" s="39"/>
      <c r="I92" s="39"/>
      <c r="J92" s="39"/>
      <c r="K92" s="12"/>
      <c r="L92" s="49">
        <f>('Quarterly CF'!D40)/10^3</f>
        <v>-86.526155056502077</v>
      </c>
      <c r="M92" s="49">
        <f>('Quarterly CF'!E40)/10^3</f>
        <v>-56.587725949890064</v>
      </c>
      <c r="N92" s="49">
        <f>('Quarterly CF'!F40)/10^3</f>
        <v>-94.177562416215849</v>
      </c>
      <c r="O92" s="49">
        <f>('Quarterly CF'!G40)/10^3</f>
        <v>-66.571556577392016</v>
      </c>
      <c r="P92" s="49">
        <f>('Quarterly CF'!H40)/10^3</f>
        <v>-124.63225143902633</v>
      </c>
      <c r="Q92" s="49">
        <f>('Quarterly CF'!I40)/10^3</f>
        <v>-84.800748368531984</v>
      </c>
      <c r="R92" s="49">
        <f>('Quarterly CF'!J40)/10^3</f>
        <v>-147.78087573424204</v>
      </c>
      <c r="S92" s="49">
        <f>('Quarterly CF'!K40)/10^3</f>
        <v>-94.692124458199629</v>
      </c>
      <c r="T92" s="49">
        <f>('Quarterly CF'!L40)/10^3</f>
        <v>-145.98117514453628</v>
      </c>
      <c r="U92" s="49">
        <f>('Quarterly CF'!M40)/10^3</f>
        <v>-93.99739680635949</v>
      </c>
      <c r="V92" s="49">
        <f>('Quarterly CF'!N40)/10^3</f>
        <v>-139.3012165263045</v>
      </c>
      <c r="W92" s="49">
        <f>('Quarterly CF'!O40)/10^3</f>
        <v>-85.554211522799747</v>
      </c>
      <c r="X92" s="49">
        <f>('Quarterly CF'!P40)/10^3</f>
        <v>-132.98645104639635</v>
      </c>
    </row>
    <row r="93" spans="4:24" s="7" customFormat="1" ht="14.1" customHeight="1" x14ac:dyDescent="0.25">
      <c r="D93" s="13" t="s">
        <v>193</v>
      </c>
      <c r="E93" s="24"/>
      <c r="G93" s="39" t="s">
        <v>149</v>
      </c>
      <c r="H93" s="41"/>
      <c r="I93" s="41"/>
      <c r="J93" s="41"/>
      <c r="L93" s="49">
        <f>('Quarterly CF'!D41+'Quarterly CF'!D42+'Quarterly CF'!D43+'Quarterly CF'!D47)/10^3</f>
        <v>-4.46507792490294</v>
      </c>
      <c r="M93" s="49">
        <f>('Quarterly CF'!E41+'Quarterly CF'!E42+'Quarterly CF'!E43+'Quarterly CF'!E47)/10^3</f>
        <v>-4.9676069806786636</v>
      </c>
      <c r="N93" s="49">
        <f>('Quarterly CF'!F41+'Quarterly CF'!F42+'Quarterly CF'!F43+'Quarterly CF'!F47)/10^3</f>
        <v>0.99223443611270745</v>
      </c>
      <c r="O93" s="49">
        <f>('Quarterly CF'!G41+'Quarterly CF'!G42+'Quarterly CF'!G43+'Quarterly CF'!G47)/10^3</f>
        <v>-9.043549530531104</v>
      </c>
      <c r="P93" s="49">
        <f>('Quarterly CF'!H41+'Quarterly CF'!H42+'Quarterly CF'!H43+'Quarterly CF'!H47)/10^3</f>
        <v>-15.911862553299711</v>
      </c>
      <c r="Q93" s="49">
        <f>('Quarterly CF'!I41+'Quarterly CF'!I42+'Quarterly CF'!I43+'Quarterly CF'!I47)/10^3</f>
        <v>-4.4441957005609281</v>
      </c>
      <c r="R93" s="49">
        <f>('Quarterly CF'!J41+'Quarterly CF'!J42+'Quarterly CF'!J43+'Quarterly CF'!J47)/10^3</f>
        <v>-3.9414491446914326</v>
      </c>
      <c r="S93" s="49">
        <f>('Quarterly CF'!K41+'Quarterly CF'!K42+'Quarterly CF'!K43+'Quarterly CF'!K47)/10^3</f>
        <v>-2.9704926014479263</v>
      </c>
      <c r="T93" s="49">
        <f>('Quarterly CF'!L41+'Quarterly CF'!L42+'Quarterly CF'!L43+'Quarterly CF'!L47)/10^3</f>
        <v>-0.85453795372996233</v>
      </c>
      <c r="U93" s="49">
        <f>('Quarterly CF'!M41+'Quarterly CF'!M42+'Quarterly CF'!M43+'Quarterly CF'!M47)/10^3</f>
        <v>-8.7267669572334157</v>
      </c>
      <c r="V93" s="49">
        <f>('Quarterly CF'!N41+'Quarterly CF'!N42+'Quarterly CF'!N43+'Quarterly CF'!N47)/10^3</f>
        <v>0.69520889228026139</v>
      </c>
      <c r="W93" s="49">
        <f>('Quarterly CF'!O41+'Quarterly CF'!O42+'Quarterly CF'!O43+'Quarterly CF'!O47)/10^3</f>
        <v>-4.0179039813168824</v>
      </c>
      <c r="X93" s="49">
        <f>('Quarterly CF'!P41+'Quarterly CF'!P42+'Quarterly CF'!P43+'Quarterly CF'!P47)/10^3</f>
        <v>-1.9578695534263739</v>
      </c>
    </row>
    <row r="94" spans="4:24" ht="14.1" customHeight="1" x14ac:dyDescent="0.2">
      <c r="D94" s="109" t="s">
        <v>217</v>
      </c>
      <c r="E94" s="110"/>
      <c r="F94" s="109"/>
      <c r="G94" s="111" t="s">
        <v>149</v>
      </c>
      <c r="H94" s="229"/>
      <c r="I94" s="229"/>
      <c r="J94" s="229"/>
      <c r="K94" s="109"/>
      <c r="L94" s="275">
        <f>+('Quarterly CF'!D36+'Quarterly CF'!D37+'Quarterly CF'!D38+'Quarterly CF'!D39+'Quarterly CF'!D44+'Quarterly CF'!D44+'Quarterly CF'!D46+'Quarterly CF'!D48)/1000-L87</f>
        <v>60.948968213606484</v>
      </c>
      <c r="M94" s="275">
        <f>+('Quarterly CF'!E36+'Quarterly CF'!E37+'Quarterly CF'!E38+'Quarterly CF'!E39+'Quarterly CF'!E44+'Quarterly CF'!E44+'Quarterly CF'!E46+'Quarterly CF'!E48)/1000-M87</f>
        <v>114.53761184837214</v>
      </c>
      <c r="N94" s="275">
        <f>+('Quarterly CF'!F36+'Quarterly CF'!F37+'Quarterly CF'!F38+'Quarterly CF'!F39+'Quarterly CF'!F44+'Quarterly CF'!F44+'Quarterly CF'!F46+'Quarterly CF'!F48)/1000-N87</f>
        <v>58.936422791868679</v>
      </c>
      <c r="O94" s="275">
        <f>+('Quarterly CF'!G36+'Quarterly CF'!G37+'Quarterly CF'!G38+'Quarterly CF'!G39+'Quarterly CF'!G44+'Quarterly CF'!G44+'Quarterly CF'!G46+'Quarterly CF'!G48)/1000-O87</f>
        <v>95.848706838703109</v>
      </c>
      <c r="P94" s="275">
        <f>+('Quarterly CF'!H36+'Quarterly CF'!H37+'Quarterly CF'!H38+'Quarterly CF'!H39+'Quarterly CF'!H44+'Quarterly CF'!H44+'Quarterly CF'!H46+'Quarterly CF'!H48)/1000-P87</f>
        <v>113.24299115467296</v>
      </c>
      <c r="Q94" s="275">
        <f>+('Quarterly CF'!I36+'Quarterly CF'!I37+'Quarterly CF'!I38+'Quarterly CF'!I39+'Quarterly CF'!I44+'Quarterly CF'!I44+'Quarterly CF'!I46+'Quarterly CF'!I48)/1000-Q87</f>
        <v>-13.745850244270791</v>
      </c>
      <c r="R94" s="275">
        <f>+('Quarterly CF'!J36+'Quarterly CF'!J37+'Quarterly CF'!J38+'Quarterly CF'!J39+'Quarterly CF'!J44+'Quarterly CF'!J44+'Quarterly CF'!J46+'Quarterly CF'!J48)/1000-R87</f>
        <v>-15.906923826365281</v>
      </c>
      <c r="S94" s="275">
        <f>+('Quarterly CF'!K36+'Quarterly CF'!K37+'Quarterly CF'!K38+'Quarterly CF'!K39+'Quarterly CF'!K44+'Quarterly CF'!K44+'Quarterly CF'!K46+'Quarterly CF'!K48)/1000-S87</f>
        <v>28.324757735366102</v>
      </c>
      <c r="T94" s="275">
        <f>+('Quarterly CF'!L36+'Quarterly CF'!L37+'Quarterly CF'!L38+'Quarterly CF'!L39+'Quarterly CF'!L44+'Quarterly CF'!L44+'Quarterly CF'!L46+'Quarterly CF'!L48)/1000-T87</f>
        <v>31.479884190000021</v>
      </c>
      <c r="U94" s="275">
        <f>+('Quarterly CF'!M36+'Quarterly CF'!M37+'Quarterly CF'!M38+'Quarterly CF'!M39+'Quarterly CF'!M44+'Quarterly CF'!M44+'Quarterly CF'!M46+'Quarterly CF'!M48)/1000-U87</f>
        <v>31.62685075999995</v>
      </c>
      <c r="V94" s="275">
        <f>+('Quarterly CF'!N36+'Quarterly CF'!N37+'Quarterly CF'!N38+'Quarterly CF'!N39+'Quarterly CF'!N44+'Quarterly CF'!N44+'Quarterly CF'!N46+'Quarterly CF'!N48)/1000-V87</f>
        <v>19.625941819999941</v>
      </c>
      <c r="W94" s="275">
        <f>+('Quarterly CF'!O36+'Quarterly CF'!O37+'Quarterly CF'!O38+'Quarterly CF'!O39+'Quarterly CF'!O44+'Quarterly CF'!O44+'Quarterly CF'!O46+'Quarterly CF'!O48)/1000-W87</f>
        <v>54.05793833821064</v>
      </c>
      <c r="X94" s="275">
        <f>+('Quarterly CF'!P36+'Quarterly CF'!P37+'Quarterly CF'!P38+'Quarterly CF'!P39+'Quarterly CF'!P44+'Quarterly CF'!P44+'Quarterly CF'!P46+'Quarterly CF'!P48)/1000-X87</f>
        <v>55.1962788964886</v>
      </c>
    </row>
    <row r="95" spans="4:24" s="7" customFormat="1" ht="14.1" customHeight="1" x14ac:dyDescent="0.25">
      <c r="D95" s="28" t="s">
        <v>205</v>
      </c>
      <c r="E95" s="79"/>
      <c r="F95" s="28"/>
      <c r="G95" s="22" t="s">
        <v>149</v>
      </c>
      <c r="H95" s="58"/>
      <c r="I95" s="58"/>
      <c r="J95" s="58"/>
      <c r="K95" s="28"/>
      <c r="L95" s="82">
        <f>+'Quarterly CF'!D45/1000</f>
        <v>0</v>
      </c>
      <c r="M95" s="82">
        <f>+'Quarterly CF'!E45/1000</f>
        <v>0</v>
      </c>
      <c r="N95" s="82">
        <f>+'Quarterly CF'!F45/1000</f>
        <v>0</v>
      </c>
      <c r="O95" s="82">
        <f>+'Quarterly CF'!G45/1000</f>
        <v>0</v>
      </c>
      <c r="P95" s="82">
        <f>+'Quarterly CF'!H45/1000</f>
        <v>0</v>
      </c>
      <c r="Q95" s="82">
        <f>+'Quarterly CF'!I45/1000</f>
        <v>0</v>
      </c>
      <c r="R95" s="82">
        <f>+'Quarterly CF'!J45/1000</f>
        <v>0</v>
      </c>
      <c r="S95" s="82">
        <f>+'Quarterly CF'!K45/1000</f>
        <v>0</v>
      </c>
      <c r="T95" s="82">
        <f>+'Quarterly CF'!L45/1000</f>
        <v>0</v>
      </c>
      <c r="U95" s="82">
        <f>+'Quarterly CF'!M45/1000</f>
        <v>0</v>
      </c>
      <c r="V95" s="82">
        <f>+'Quarterly CF'!N45/1000</f>
        <v>0</v>
      </c>
      <c r="W95" s="82">
        <f>+'Quarterly CF'!O45/1000</f>
        <v>0</v>
      </c>
      <c r="X95" s="82">
        <f>+'Quarterly CF'!P45/1000</f>
        <v>0</v>
      </c>
    </row>
    <row r="96" spans="4:24" s="7" customFormat="1" ht="14.1" customHeight="1" x14ac:dyDescent="0.25">
      <c r="D96" s="28" t="s">
        <v>256</v>
      </c>
      <c r="E96" s="79"/>
      <c r="F96" s="28"/>
      <c r="G96" s="22" t="s">
        <v>149</v>
      </c>
      <c r="H96" s="58"/>
      <c r="I96" s="58"/>
      <c r="J96" s="58"/>
      <c r="K96" s="28"/>
      <c r="L96" s="82">
        <f>+SUM('Quarterly CF'!D28:D32)/1000</f>
        <v>0</v>
      </c>
      <c r="M96" s="82">
        <f>+SUM('Quarterly CF'!E28:E32)/1000</f>
        <v>0</v>
      </c>
      <c r="N96" s="82">
        <f>+SUM('Quarterly CF'!F28:F32)/1000</f>
        <v>0</v>
      </c>
      <c r="O96" s="82">
        <f>+SUM('Quarterly CF'!G28:G32)/1000</f>
        <v>0</v>
      </c>
      <c r="P96" s="82">
        <f>+SUM('Quarterly CF'!H28:H32)/1000</f>
        <v>0</v>
      </c>
      <c r="Q96" s="82">
        <f>+SUM('Quarterly CF'!I28:I32)/1000</f>
        <v>0</v>
      </c>
      <c r="R96" s="82">
        <f>+SUM('Quarterly CF'!J28:J32)/1000</f>
        <v>0</v>
      </c>
      <c r="S96" s="82">
        <f>+SUM('Quarterly CF'!K28:K32)/1000</f>
        <v>0</v>
      </c>
      <c r="T96" s="82">
        <f>+SUM('Quarterly CF'!L28:L32)/1000</f>
        <v>0</v>
      </c>
      <c r="U96" s="82">
        <f>+SUM('Quarterly CF'!M28:M32)/1000</f>
        <v>0</v>
      </c>
      <c r="V96" s="82">
        <f>+SUM('Quarterly CF'!N28:N32)/1000</f>
        <v>0</v>
      </c>
      <c r="W96" s="82">
        <f>+SUM('Quarterly CF'!O28:O32)/1000</f>
        <v>0</v>
      </c>
      <c r="X96" s="82">
        <f>+SUM('Quarterly CF'!P28:P32)/1000</f>
        <v>0</v>
      </c>
    </row>
    <row r="97" spans="3:24" s="7" customFormat="1" ht="14.1" customHeight="1" x14ac:dyDescent="0.25">
      <c r="D97" s="76" t="s">
        <v>298</v>
      </c>
      <c r="E97" s="79"/>
      <c r="F97" s="28"/>
      <c r="G97" s="22" t="s">
        <v>149</v>
      </c>
      <c r="H97" s="58"/>
      <c r="I97" s="58"/>
      <c r="J97" s="58"/>
      <c r="K97" s="28"/>
      <c r="L97" s="81">
        <f t="shared" ref="L97:V97" si="122">L67</f>
        <v>-3.5129999999999999</v>
      </c>
      <c r="M97" s="81">
        <f t="shared" si="122"/>
        <v>-8.7499233316361256</v>
      </c>
      <c r="N97" s="81">
        <f t="shared" si="122"/>
        <v>-5.0396826179727441</v>
      </c>
      <c r="O97" s="81">
        <f t="shared" si="122"/>
        <v>-18.185560703042768</v>
      </c>
      <c r="P97" s="81">
        <f t="shared" si="122"/>
        <v>-5.0281632274880508</v>
      </c>
      <c r="Q97" s="81">
        <f t="shared" si="122"/>
        <v>-7.38601947772014</v>
      </c>
      <c r="R97" s="81">
        <f t="shared" si="122"/>
        <v>-10.656883502456139</v>
      </c>
      <c r="S97" s="81">
        <f t="shared" si="122"/>
        <v>-19.386069528333167</v>
      </c>
      <c r="T97" s="81">
        <f t="shared" si="122"/>
        <v>-5.8011668808727563</v>
      </c>
      <c r="U97" s="81">
        <f t="shared" si="122"/>
        <v>-7.4688861621243632</v>
      </c>
      <c r="V97" s="81">
        <f t="shared" si="122"/>
        <v>-7.8195454457176652</v>
      </c>
      <c r="W97" s="81">
        <f t="shared" ref="W97:X97" si="123">W67</f>
        <v>-11.059886030679309</v>
      </c>
      <c r="X97" s="81">
        <f t="shared" si="123"/>
        <v>-9.0176634433478853</v>
      </c>
    </row>
    <row r="98" spans="3:24" s="7" customFormat="1" ht="14.1" customHeight="1" thickBot="1" x14ac:dyDescent="0.3">
      <c r="D98" s="80" t="s">
        <v>207</v>
      </c>
      <c r="E98" s="79"/>
      <c r="F98" s="28"/>
      <c r="G98" s="58" t="s">
        <v>149</v>
      </c>
      <c r="H98" s="58"/>
      <c r="I98" s="58"/>
      <c r="J98" s="58"/>
      <c r="K98" s="28"/>
      <c r="L98" s="81">
        <f>L99-SUM(L91:L97)</f>
        <v>-0.3486246650425201</v>
      </c>
      <c r="M98" s="81">
        <f t="shared" ref="M98:V98" si="124">M99-SUM(M91:M97)</f>
        <v>-5.7861243090481906E-2</v>
      </c>
      <c r="N98" s="81">
        <f t="shared" si="124"/>
        <v>3.9442475552803558E-2</v>
      </c>
      <c r="O98" s="81">
        <f t="shared" si="124"/>
        <v>0.11521008523186538</v>
      </c>
      <c r="P98" s="81">
        <f t="shared" si="124"/>
        <v>-0.2191413452775155</v>
      </c>
      <c r="Q98" s="81">
        <f t="shared" si="124"/>
        <v>0.10177218536278776</v>
      </c>
      <c r="R98" s="81">
        <f t="shared" si="124"/>
        <v>5.3130756687735925E-3</v>
      </c>
      <c r="S98" s="81">
        <f t="shared" si="124"/>
        <v>-24.015808179756672</v>
      </c>
      <c r="T98" s="81">
        <f t="shared" si="124"/>
        <v>3.431833716514987E-2</v>
      </c>
      <c r="U98" s="81">
        <f t="shared" si="124"/>
        <v>0.80087041778524082</v>
      </c>
      <c r="V98" s="81">
        <f t="shared" si="124"/>
        <v>0.42906410501939973</v>
      </c>
      <c r="W98" s="81">
        <f t="shared" ref="W98:X98" si="125">W99-SUM(W91:W97)</f>
        <v>1.904231659424191</v>
      </c>
      <c r="X98" s="81">
        <f t="shared" si="125"/>
        <v>3.8838317162764424E-2</v>
      </c>
    </row>
    <row r="99" spans="3:24" s="7" customFormat="1" ht="14.1" customHeight="1" thickBot="1" x14ac:dyDescent="0.3">
      <c r="D99" s="90" t="s">
        <v>169</v>
      </c>
      <c r="E99" s="93"/>
      <c r="F99" s="90"/>
      <c r="G99" s="91" t="s">
        <v>149</v>
      </c>
      <c r="H99" s="91"/>
      <c r="I99" s="91"/>
      <c r="J99" s="91"/>
      <c r="K99" s="90"/>
      <c r="L99" s="94">
        <f>+'Quarterly CF'!D52/1000</f>
        <v>0.71380622049429798</v>
      </c>
      <c r="M99" s="94">
        <f>+'Quarterly CF'!E52/1000</f>
        <v>20.44033294105893</v>
      </c>
      <c r="N99" s="94">
        <f>+'Quarterly CF'!F52/1000</f>
        <v>-21.587955907158118</v>
      </c>
      <c r="O99" s="94">
        <f>+'Quarterly CF'!G52/1000</f>
        <v>19.916816745604827</v>
      </c>
      <c r="P99" s="94">
        <f>+'Quarterly CF'!H52/1000</f>
        <v>-4.9250264203029221</v>
      </c>
      <c r="Q99" s="94">
        <f>+'Quarterly CF'!I52/1000</f>
        <v>-4.5652495666520556</v>
      </c>
      <c r="R99" s="94">
        <f>+'Quarterly CF'!J52/1000</f>
        <v>-7.6370810734916592</v>
      </c>
      <c r="S99" s="94">
        <f>+'Quarterly CF'!K52/1000</f>
        <v>-4.0352107320800279</v>
      </c>
      <c r="T99" s="94">
        <f>+'Quarterly CF'!L52/1000</f>
        <v>24.019905038057942</v>
      </c>
      <c r="U99" s="94">
        <f>+'Quarterly CF'!M52/1000</f>
        <v>-13.542951868002536</v>
      </c>
      <c r="V99" s="94">
        <f>+'Quarterly CF'!N52/1000</f>
        <v>-9.7574576738281174</v>
      </c>
      <c r="W99" s="94">
        <f>+'Quarterly CF'!O52/1000</f>
        <v>9.1156279192276557</v>
      </c>
      <c r="X99" s="94">
        <f>+'Quarterly CF'!P52/1000</f>
        <v>-1.1422689234101562</v>
      </c>
    </row>
    <row r="100" spans="3:24" s="7" customFormat="1" ht="14.1" customHeight="1" x14ac:dyDescent="0.25">
      <c r="E100" s="32"/>
      <c r="G100" s="41"/>
      <c r="H100" s="41"/>
      <c r="I100" s="41"/>
      <c r="J100" s="41"/>
    </row>
    <row r="101" spans="3:24" s="7" customFormat="1" ht="14.1" customHeight="1" x14ac:dyDescent="0.25">
      <c r="C101" s="47" t="s">
        <v>175</v>
      </c>
      <c r="E101" s="32"/>
      <c r="G101" s="41"/>
      <c r="H101" s="41"/>
      <c r="I101" s="41"/>
      <c r="J101" s="41"/>
    </row>
    <row r="102" spans="3:24" s="7" customFormat="1" ht="14.1" customHeight="1" x14ac:dyDescent="0.25">
      <c r="D102" s="13" t="s">
        <v>177</v>
      </c>
      <c r="E102" s="26"/>
      <c r="F102" s="13"/>
      <c r="G102" s="22" t="s">
        <v>149</v>
      </c>
      <c r="H102" s="22"/>
      <c r="I102" s="22"/>
      <c r="J102" s="22"/>
      <c r="K102" s="13"/>
      <c r="L102" s="17">
        <f t="shared" ref="L102:V102" si="126">L29</f>
        <v>566.86099999999999</v>
      </c>
      <c r="M102" s="17">
        <f t="shared" si="126"/>
        <v>582.048</v>
      </c>
      <c r="N102" s="17">
        <f t="shared" si="126"/>
        <v>597.99199999999996</v>
      </c>
      <c r="O102" s="17">
        <f t="shared" si="126"/>
        <v>611.25699999999995</v>
      </c>
      <c r="P102" s="17">
        <f t="shared" si="126"/>
        <v>643.48900000000003</v>
      </c>
      <c r="Q102" s="17">
        <f t="shared" si="126"/>
        <v>652.57100000000003</v>
      </c>
      <c r="R102" s="17">
        <f t="shared" si="126"/>
        <v>665.80499999999995</v>
      </c>
      <c r="S102" s="17">
        <f t="shared" si="126"/>
        <v>673.43</v>
      </c>
      <c r="T102" s="17">
        <f t="shared" si="126"/>
        <v>716.69799999999998</v>
      </c>
      <c r="U102" s="17">
        <f t="shared" si="126"/>
        <v>731.55799999999999</v>
      </c>
      <c r="V102" s="17">
        <f t="shared" si="126"/>
        <v>744.73099999999999</v>
      </c>
      <c r="W102" s="17">
        <f t="shared" ref="W102:X102" si="127">W29</f>
        <v>754.822</v>
      </c>
      <c r="X102" s="17">
        <f t="shared" si="127"/>
        <v>796.97299999999996</v>
      </c>
    </row>
    <row r="103" spans="3:24" s="7" customFormat="1" ht="14.1" customHeight="1" x14ac:dyDescent="0.25">
      <c r="D103" s="13" t="s">
        <v>178</v>
      </c>
      <c r="E103" s="26"/>
      <c r="F103" s="13"/>
      <c r="G103" s="22" t="s">
        <v>149</v>
      </c>
      <c r="H103" s="22"/>
      <c r="I103" s="22"/>
      <c r="J103" s="22"/>
      <c r="K103" s="13"/>
      <c r="L103" s="17">
        <f t="shared" ref="L103:V103" si="128">L45</f>
        <v>95.350999999999999</v>
      </c>
      <c r="M103" s="17">
        <f t="shared" si="128"/>
        <v>94.44</v>
      </c>
      <c r="N103" s="17">
        <f t="shared" si="128"/>
        <v>103.36199999999999</v>
      </c>
      <c r="O103" s="17">
        <f t="shared" si="128"/>
        <v>92.801000000000002</v>
      </c>
      <c r="P103" s="17">
        <f t="shared" si="128"/>
        <v>93.423000000000002</v>
      </c>
      <c r="Q103" s="17">
        <f t="shared" si="128"/>
        <v>89.801000000000002</v>
      </c>
      <c r="R103" s="17">
        <f t="shared" si="128"/>
        <v>89.99</v>
      </c>
      <c r="S103" s="17">
        <f t="shared" si="128"/>
        <v>89.058999999999997</v>
      </c>
      <c r="T103" s="17">
        <f t="shared" si="128"/>
        <v>95.545000000000002</v>
      </c>
      <c r="U103" s="17">
        <f t="shared" si="128"/>
        <v>94.709000000000003</v>
      </c>
      <c r="V103" s="17">
        <f t="shared" si="128"/>
        <v>86.456000000000003</v>
      </c>
      <c r="W103" s="17">
        <f t="shared" ref="W103:X103" si="129">W45</f>
        <v>90.658000000000001</v>
      </c>
      <c r="X103" s="17">
        <f t="shared" si="129"/>
        <v>98.251999999999995</v>
      </c>
    </row>
    <row r="104" spans="3:24" s="7" customFormat="1" ht="14.1" customHeight="1" thickBot="1" x14ac:dyDescent="0.3">
      <c r="D104" s="13" t="s">
        <v>179</v>
      </c>
      <c r="E104" s="30"/>
      <c r="F104" s="28"/>
      <c r="G104" s="58" t="s">
        <v>149</v>
      </c>
      <c r="H104" s="58"/>
      <c r="I104" s="58"/>
      <c r="J104" s="58"/>
      <c r="K104" s="28"/>
      <c r="L104" s="81">
        <f t="shared" ref="L104:V104" si="130">L52</f>
        <v>19.803000000000001</v>
      </c>
      <c r="M104" s="81">
        <f t="shared" si="130"/>
        <v>21.847999999999999</v>
      </c>
      <c r="N104" s="81">
        <f t="shared" si="130"/>
        <v>20.625</v>
      </c>
      <c r="O104" s="81">
        <f t="shared" si="130"/>
        <v>20.632999999999999</v>
      </c>
      <c r="P104" s="81">
        <f t="shared" si="130"/>
        <v>20.957000000000001</v>
      </c>
      <c r="Q104" s="81">
        <f t="shared" si="130"/>
        <v>23.373000000000001</v>
      </c>
      <c r="R104" s="81">
        <f t="shared" si="130"/>
        <v>25.19</v>
      </c>
      <c r="S104" s="81">
        <f t="shared" si="130"/>
        <v>22.885000000000002</v>
      </c>
      <c r="T104" s="81">
        <f t="shared" si="130"/>
        <v>22.187000000000001</v>
      </c>
      <c r="U104" s="81">
        <f t="shared" si="130"/>
        <v>22.821999999999999</v>
      </c>
      <c r="V104" s="81">
        <f t="shared" si="130"/>
        <v>23.082000000000001</v>
      </c>
      <c r="W104" s="81">
        <f t="shared" ref="W104:X104" si="131">W52</f>
        <v>24.748999999999999</v>
      </c>
      <c r="X104" s="81">
        <f t="shared" si="131"/>
        <v>24.672999999999998</v>
      </c>
    </row>
    <row r="105" spans="3:24" s="7" customFormat="1" ht="14.1" customHeight="1" thickTop="1" thickBot="1" x14ac:dyDescent="0.3">
      <c r="D105" s="61" t="s">
        <v>176</v>
      </c>
      <c r="E105" s="89"/>
      <c r="F105" s="90"/>
      <c r="G105" s="91" t="s">
        <v>149</v>
      </c>
      <c r="H105" s="91"/>
      <c r="I105" s="91"/>
      <c r="J105" s="91"/>
      <c r="K105" s="90"/>
      <c r="L105" s="92">
        <f>SUM(L102:L104)</f>
        <v>682.01499999999999</v>
      </c>
      <c r="M105" s="92">
        <f t="shared" ref="M105:T105" si="132">SUM(M102:M104)</f>
        <v>698.33600000000001</v>
      </c>
      <c r="N105" s="92">
        <f t="shared" si="132"/>
        <v>721.97899999999993</v>
      </c>
      <c r="O105" s="92">
        <f t="shared" si="132"/>
        <v>724.69100000000003</v>
      </c>
      <c r="P105" s="92">
        <f t="shared" si="132"/>
        <v>757.86900000000003</v>
      </c>
      <c r="Q105" s="92">
        <f t="shared" si="132"/>
        <v>765.74500000000012</v>
      </c>
      <c r="R105" s="92">
        <f t="shared" si="132"/>
        <v>780.98500000000001</v>
      </c>
      <c r="S105" s="92">
        <f t="shared" si="132"/>
        <v>785.37399999999991</v>
      </c>
      <c r="T105" s="92">
        <f t="shared" si="132"/>
        <v>834.43</v>
      </c>
      <c r="U105" s="92">
        <f t="shared" ref="U105:V105" si="133">SUM(U102:U104)</f>
        <v>849.08900000000006</v>
      </c>
      <c r="V105" s="92">
        <f t="shared" si="133"/>
        <v>854.26900000000001</v>
      </c>
      <c r="W105" s="92">
        <f t="shared" ref="W105:X105" si="134">SUM(W102:W104)</f>
        <v>870.22900000000004</v>
      </c>
      <c r="X105" s="92">
        <f t="shared" si="134"/>
        <v>919.89799999999991</v>
      </c>
    </row>
    <row r="106" spans="3:24" s="7" customFormat="1" ht="14.1" customHeight="1" thickTop="1" x14ac:dyDescent="0.25">
      <c r="E106" s="32"/>
      <c r="G106" s="41"/>
      <c r="H106" s="41"/>
      <c r="I106" s="41"/>
      <c r="J106" s="41"/>
    </row>
    <row r="107" spans="3:24" s="7" customFormat="1" ht="14.1" customHeight="1" x14ac:dyDescent="0.25">
      <c r="D107" s="13" t="s">
        <v>11</v>
      </c>
      <c r="E107" s="75"/>
      <c r="F107" s="13"/>
      <c r="G107" s="22" t="s">
        <v>149</v>
      </c>
      <c r="H107" s="22"/>
      <c r="I107" s="22"/>
      <c r="J107" s="22"/>
      <c r="K107" s="17">
        <f t="shared" ref="K107:V107" si="135">K31</f>
        <v>380.34699999999998</v>
      </c>
      <c r="L107" s="17">
        <f t="shared" si="135"/>
        <v>408.995</v>
      </c>
      <c r="M107" s="17">
        <f t="shared" si="135"/>
        <v>420.35700000000003</v>
      </c>
      <c r="N107" s="17">
        <f t="shared" si="135"/>
        <v>430.45299999999997</v>
      </c>
      <c r="O107" s="17">
        <f t="shared" si="135"/>
        <v>434.58600000000001</v>
      </c>
      <c r="P107" s="17">
        <f t="shared" si="135"/>
        <v>457.34500000000003</v>
      </c>
      <c r="Q107" s="17">
        <f t="shared" si="135"/>
        <v>465.19799999999998</v>
      </c>
      <c r="R107" s="17">
        <f t="shared" si="135"/>
        <v>478.59100000000001</v>
      </c>
      <c r="S107" s="17">
        <f t="shared" si="135"/>
        <v>484.15100000000001</v>
      </c>
      <c r="T107" s="17">
        <f t="shared" si="135"/>
        <v>518.71</v>
      </c>
      <c r="U107" s="17">
        <f t="shared" si="135"/>
        <v>530.69799999999998</v>
      </c>
      <c r="V107" s="17">
        <f t="shared" si="135"/>
        <v>543.36</v>
      </c>
      <c r="W107" s="17">
        <f t="shared" ref="W107:X107" si="136">W31</f>
        <v>549.10400000000004</v>
      </c>
      <c r="X107" s="17">
        <f t="shared" si="136"/>
        <v>583.803</v>
      </c>
    </row>
    <row r="108" spans="3:24" s="7" customFormat="1" ht="14.1" customHeight="1" x14ac:dyDescent="0.25">
      <c r="D108" s="13" t="s">
        <v>13</v>
      </c>
      <c r="E108" s="75"/>
      <c r="F108" s="13"/>
      <c r="G108" s="22" t="s">
        <v>149</v>
      </c>
      <c r="H108" s="22"/>
      <c r="I108" s="22"/>
      <c r="J108" s="22"/>
      <c r="K108" s="17">
        <f t="shared" ref="K108:V108" si="137">K46</f>
        <v>-125.64100000000001</v>
      </c>
      <c r="L108" s="17">
        <f t="shared" si="137"/>
        <v>-133.18299999999999</v>
      </c>
      <c r="M108" s="17">
        <f t="shared" si="137"/>
        <v>-144.40899999999999</v>
      </c>
      <c r="N108" s="17">
        <f t="shared" si="137"/>
        <v>-129.917</v>
      </c>
      <c r="O108" s="17">
        <f t="shared" si="137"/>
        <v>-137.33799999999999</v>
      </c>
      <c r="P108" s="17">
        <f t="shared" si="137"/>
        <v>-133.917</v>
      </c>
      <c r="Q108" s="17">
        <f t="shared" si="137"/>
        <v>-134.964</v>
      </c>
      <c r="R108" s="17">
        <f t="shared" si="137"/>
        <v>-137.32499999999999</v>
      </c>
      <c r="S108" s="17">
        <f t="shared" si="137"/>
        <v>-144.90100000000001</v>
      </c>
      <c r="T108" s="17">
        <f t="shared" si="137"/>
        <v>-148.19999999999999</v>
      </c>
      <c r="U108" s="17">
        <f t="shared" si="137"/>
        <v>-154.47399999999999</v>
      </c>
      <c r="V108" s="17">
        <f t="shared" si="137"/>
        <v>-152.01499999999999</v>
      </c>
      <c r="W108" s="17">
        <f t="shared" ref="W108:X108" si="138">W46</f>
        <v>-172.78</v>
      </c>
      <c r="X108" s="17">
        <f t="shared" si="138"/>
        <v>-171.392</v>
      </c>
    </row>
    <row r="109" spans="3:24" s="7" customFormat="1" ht="14.1" customHeight="1" thickBot="1" x14ac:dyDescent="0.3">
      <c r="D109" s="13" t="s">
        <v>15</v>
      </c>
      <c r="E109" s="79"/>
      <c r="F109" s="28"/>
      <c r="G109" s="58" t="s">
        <v>149</v>
      </c>
      <c r="H109" s="58"/>
      <c r="I109" s="58"/>
      <c r="J109" s="58"/>
      <c r="K109" s="81">
        <f t="shared" ref="K109:V109" si="139">K53</f>
        <v>-3.601</v>
      </c>
      <c r="L109" s="81">
        <f t="shared" si="139"/>
        <v>0.67</v>
      </c>
      <c r="M109" s="81">
        <f t="shared" si="139"/>
        <v>0.26</v>
      </c>
      <c r="N109" s="81">
        <f t="shared" si="139"/>
        <v>1.623</v>
      </c>
      <c r="O109" s="81">
        <f t="shared" si="139"/>
        <v>-0.129</v>
      </c>
      <c r="P109" s="81">
        <f t="shared" si="139"/>
        <v>4.5339999999999998</v>
      </c>
      <c r="Q109" s="81">
        <f t="shared" si="139"/>
        <v>0.44600000000000001</v>
      </c>
      <c r="R109" s="81">
        <f t="shared" si="139"/>
        <v>2.4409999999999998</v>
      </c>
      <c r="S109" s="81">
        <f t="shared" si="139"/>
        <v>-1.1120000000000001</v>
      </c>
      <c r="T109" s="81">
        <f t="shared" si="139"/>
        <v>4.1340000000000003</v>
      </c>
      <c r="U109" s="81">
        <f t="shared" si="139"/>
        <v>4.8730000000000002</v>
      </c>
      <c r="V109" s="81">
        <f t="shared" si="139"/>
        <v>5.0519999999999996</v>
      </c>
      <c r="W109" s="81">
        <f t="shared" ref="W109:X109" si="140">W53</f>
        <v>5.5359999999999996</v>
      </c>
      <c r="X109" s="81">
        <f t="shared" si="140"/>
        <v>6.2080000000000002</v>
      </c>
    </row>
    <row r="110" spans="3:24" s="7" customFormat="1" ht="14.1" customHeight="1" thickTop="1" thickBot="1" x14ac:dyDescent="0.3">
      <c r="D110" s="95" t="s">
        <v>1</v>
      </c>
      <c r="E110" s="93"/>
      <c r="F110" s="90"/>
      <c r="G110" s="91" t="s">
        <v>149</v>
      </c>
      <c r="H110" s="91"/>
      <c r="I110" s="91"/>
      <c r="J110" s="91"/>
      <c r="K110" s="90"/>
      <c r="L110" s="92">
        <f>SUM(L107:L109)</f>
        <v>276.48200000000003</v>
      </c>
      <c r="M110" s="92">
        <f t="shared" ref="M110:T110" si="141">SUM(M107:M109)</f>
        <v>276.20800000000003</v>
      </c>
      <c r="N110" s="92">
        <f t="shared" si="141"/>
        <v>302.15899999999993</v>
      </c>
      <c r="O110" s="92">
        <f t="shared" si="141"/>
        <v>297.11900000000003</v>
      </c>
      <c r="P110" s="92">
        <f t="shared" si="141"/>
        <v>327.96199999999999</v>
      </c>
      <c r="Q110" s="92">
        <f t="shared" si="141"/>
        <v>330.68</v>
      </c>
      <c r="R110" s="92">
        <f t="shared" si="141"/>
        <v>343.70699999999999</v>
      </c>
      <c r="S110" s="92">
        <f t="shared" si="141"/>
        <v>338.13799999999998</v>
      </c>
      <c r="T110" s="92">
        <f t="shared" si="141"/>
        <v>374.64400000000006</v>
      </c>
      <c r="U110" s="92">
        <f t="shared" ref="U110:V110" si="142">SUM(U107:U109)</f>
        <v>381.09699999999998</v>
      </c>
      <c r="V110" s="92">
        <f t="shared" si="142"/>
        <v>396.39700000000005</v>
      </c>
      <c r="W110" s="92">
        <f t="shared" ref="W110:X110" si="143">SUM(W107:W109)</f>
        <v>381.86000000000007</v>
      </c>
      <c r="X110" s="92">
        <f t="shared" si="143"/>
        <v>418.61900000000003</v>
      </c>
    </row>
    <row r="111" spans="3:24" s="7" customFormat="1" ht="14.1" customHeight="1" thickBot="1" x14ac:dyDescent="0.3">
      <c r="D111" s="76" t="s">
        <v>298</v>
      </c>
      <c r="E111" s="24"/>
      <c r="G111" s="41" t="s">
        <v>149</v>
      </c>
      <c r="H111" s="41"/>
      <c r="I111" s="41"/>
      <c r="J111" s="41"/>
      <c r="L111" s="65">
        <f t="shared" ref="L111:V111" si="144">L67</f>
        <v>-3.5129999999999999</v>
      </c>
      <c r="M111" s="65">
        <f t="shared" si="144"/>
        <v>-8.7499233316361256</v>
      </c>
      <c r="N111" s="65">
        <f t="shared" si="144"/>
        <v>-5.0396826179727441</v>
      </c>
      <c r="O111" s="65">
        <f t="shared" si="144"/>
        <v>-18.185560703042768</v>
      </c>
      <c r="P111" s="65">
        <f t="shared" si="144"/>
        <v>-5.0281632274880508</v>
      </c>
      <c r="Q111" s="65">
        <f t="shared" si="144"/>
        <v>-7.38601947772014</v>
      </c>
      <c r="R111" s="65">
        <f t="shared" si="144"/>
        <v>-10.656883502456139</v>
      </c>
      <c r="S111" s="65">
        <f t="shared" si="144"/>
        <v>-19.386069528333167</v>
      </c>
      <c r="T111" s="65">
        <f t="shared" si="144"/>
        <v>-5.8011668808727563</v>
      </c>
      <c r="U111" s="65">
        <f t="shared" si="144"/>
        <v>-7.4688861621243632</v>
      </c>
      <c r="V111" s="65">
        <f t="shared" si="144"/>
        <v>-7.8195454457176652</v>
      </c>
      <c r="W111" s="65">
        <f t="shared" ref="W111:X111" si="145">W67</f>
        <v>-11.059886030679309</v>
      </c>
      <c r="X111" s="65">
        <f t="shared" si="145"/>
        <v>-9.0176634433478853</v>
      </c>
    </row>
    <row r="112" spans="3:24" s="7" customFormat="1" ht="14.1" customHeight="1" thickBot="1" x14ac:dyDescent="0.3">
      <c r="D112" s="90" t="s">
        <v>195</v>
      </c>
      <c r="E112" s="93"/>
      <c r="F112" s="90"/>
      <c r="G112" s="91" t="s">
        <v>149</v>
      </c>
      <c r="H112" s="91"/>
      <c r="I112" s="91"/>
      <c r="J112" s="91"/>
      <c r="K112" s="90"/>
      <c r="L112" s="92">
        <f>L110+L111</f>
        <v>272.96900000000005</v>
      </c>
      <c r="M112" s="92">
        <f t="shared" ref="M112:T112" si="146">M110+M111</f>
        <v>267.4580766683639</v>
      </c>
      <c r="N112" s="92">
        <f t="shared" si="146"/>
        <v>297.11931738202719</v>
      </c>
      <c r="O112" s="92">
        <f t="shared" si="146"/>
        <v>278.93343929695726</v>
      </c>
      <c r="P112" s="92">
        <f t="shared" si="146"/>
        <v>322.93383677251194</v>
      </c>
      <c r="Q112" s="92">
        <f t="shared" si="146"/>
        <v>323.29398052227987</v>
      </c>
      <c r="R112" s="92">
        <f t="shared" si="146"/>
        <v>333.05011649754385</v>
      </c>
      <c r="S112" s="92">
        <f t="shared" si="146"/>
        <v>318.75193047166681</v>
      </c>
      <c r="T112" s="92">
        <f t="shared" si="146"/>
        <v>368.84283311912731</v>
      </c>
      <c r="U112" s="92">
        <f t="shared" ref="U112:V112" si="147">U110+U111</f>
        <v>373.62811383787562</v>
      </c>
      <c r="V112" s="92">
        <f t="shared" si="147"/>
        <v>388.57745455428238</v>
      </c>
      <c r="W112" s="92">
        <f t="shared" ref="W112:X112" si="148">W110+W111</f>
        <v>370.80011396932076</v>
      </c>
      <c r="X112" s="92">
        <f t="shared" si="148"/>
        <v>409.60133655665214</v>
      </c>
    </row>
    <row r="113" spans="4:24" s="7" customFormat="1" ht="14.1" customHeight="1" x14ac:dyDescent="0.25">
      <c r="E113" s="24"/>
      <c r="G113" s="41"/>
      <c r="H113" s="41"/>
      <c r="I113" s="41"/>
      <c r="J113" s="41"/>
    </row>
    <row r="114" spans="4:24" s="7" customFormat="1" ht="14.1" customHeight="1" x14ac:dyDescent="0.25">
      <c r="D114" s="13" t="s">
        <v>257</v>
      </c>
      <c r="E114" s="75"/>
      <c r="F114" s="13"/>
      <c r="G114" s="22" t="s">
        <v>149</v>
      </c>
      <c r="H114" s="17"/>
      <c r="I114" s="17"/>
      <c r="J114" s="17"/>
      <c r="K114" s="17"/>
      <c r="L114" s="17">
        <f t="shared" ref="L114:V114" si="149">L65</f>
        <v>134.5</v>
      </c>
      <c r="M114" s="17">
        <f t="shared" si="149"/>
        <v>136.9</v>
      </c>
      <c r="N114" s="17">
        <f t="shared" si="149"/>
        <v>159.1</v>
      </c>
      <c r="O114" s="17">
        <f t="shared" si="149"/>
        <v>146.4</v>
      </c>
      <c r="P114" s="17">
        <f t="shared" si="149"/>
        <v>170.7</v>
      </c>
      <c r="Q114" s="17">
        <f t="shared" si="149"/>
        <v>169.1</v>
      </c>
      <c r="R114" s="17">
        <f t="shared" si="149"/>
        <v>181.7</v>
      </c>
      <c r="S114" s="17">
        <f t="shared" si="149"/>
        <v>172.4</v>
      </c>
      <c r="T114" s="17">
        <f t="shared" si="149"/>
        <v>203.8</v>
      </c>
      <c r="U114" s="17">
        <f t="shared" si="149"/>
        <v>207.1</v>
      </c>
      <c r="V114" s="17">
        <f t="shared" si="149"/>
        <v>212.5</v>
      </c>
      <c r="W114" s="17">
        <f t="shared" ref="W114:X114" si="150">W65</f>
        <v>195.6</v>
      </c>
      <c r="X114" s="17">
        <f t="shared" si="150"/>
        <v>230.5</v>
      </c>
    </row>
    <row r="115" spans="4:24" s="7" customFormat="1" ht="14.1" customHeight="1" x14ac:dyDescent="0.25">
      <c r="D115" s="76" t="s">
        <v>298</v>
      </c>
      <c r="E115" s="75"/>
      <c r="F115" s="13"/>
      <c r="G115" s="22" t="s">
        <v>149</v>
      </c>
      <c r="H115" s="17"/>
      <c r="I115" s="17"/>
      <c r="J115" s="17"/>
      <c r="K115" s="17"/>
      <c r="L115" s="17">
        <f t="shared" ref="L115:V115" si="151">L67</f>
        <v>-3.5129999999999999</v>
      </c>
      <c r="M115" s="17">
        <f t="shared" si="151"/>
        <v>-8.7499233316361256</v>
      </c>
      <c r="N115" s="17">
        <f t="shared" si="151"/>
        <v>-5.0396826179727441</v>
      </c>
      <c r="O115" s="17">
        <f t="shared" si="151"/>
        <v>-18.185560703042768</v>
      </c>
      <c r="P115" s="17">
        <f t="shared" si="151"/>
        <v>-5.0281632274880508</v>
      </c>
      <c r="Q115" s="17">
        <f t="shared" si="151"/>
        <v>-7.38601947772014</v>
      </c>
      <c r="R115" s="17">
        <f t="shared" si="151"/>
        <v>-10.656883502456139</v>
      </c>
      <c r="S115" s="17">
        <f t="shared" si="151"/>
        <v>-19.386069528333167</v>
      </c>
      <c r="T115" s="17">
        <f t="shared" si="151"/>
        <v>-5.8011668808727563</v>
      </c>
      <c r="U115" s="17">
        <f t="shared" si="151"/>
        <v>-7.4688861621243632</v>
      </c>
      <c r="V115" s="17">
        <f t="shared" si="151"/>
        <v>-7.8195454457176652</v>
      </c>
      <c r="W115" s="17">
        <f t="shared" ref="W115:X115" si="152">W67</f>
        <v>-11.059886030679309</v>
      </c>
      <c r="X115" s="17">
        <f t="shared" si="152"/>
        <v>-9.0176634433478853</v>
      </c>
    </row>
    <row r="116" spans="4:24" s="7" customFormat="1" ht="14.1" customHeight="1" x14ac:dyDescent="0.25">
      <c r="D116" s="76" t="s">
        <v>300</v>
      </c>
      <c r="E116" s="75"/>
      <c r="F116" s="13"/>
      <c r="G116" s="22" t="s">
        <v>149</v>
      </c>
      <c r="H116" s="17"/>
      <c r="I116" s="17"/>
      <c r="J116" s="17"/>
      <c r="K116" s="17"/>
      <c r="L116" s="17">
        <f t="shared" ref="L116:X116" si="153">L68</f>
        <v>0</v>
      </c>
      <c r="M116" s="17">
        <f t="shared" si="153"/>
        <v>0</v>
      </c>
      <c r="N116" s="17">
        <f t="shared" si="153"/>
        <v>0</v>
      </c>
      <c r="O116" s="17">
        <f t="shared" si="153"/>
        <v>0</v>
      </c>
      <c r="P116" s="17">
        <f t="shared" si="153"/>
        <v>0</v>
      </c>
      <c r="Q116" s="17">
        <f t="shared" si="153"/>
        <v>0</v>
      </c>
      <c r="R116" s="17">
        <f t="shared" si="153"/>
        <v>0</v>
      </c>
      <c r="S116" s="17">
        <f t="shared" si="153"/>
        <v>0</v>
      </c>
      <c r="T116" s="17">
        <f t="shared" si="153"/>
        <v>0</v>
      </c>
      <c r="U116" s="17">
        <f t="shared" si="153"/>
        <v>-4.0110000000000001</v>
      </c>
      <c r="V116" s="17">
        <f t="shared" si="153"/>
        <v>0</v>
      </c>
      <c r="W116" s="17">
        <f t="shared" si="153"/>
        <v>0</v>
      </c>
      <c r="X116" s="17">
        <f t="shared" si="153"/>
        <v>0</v>
      </c>
    </row>
    <row r="117" spans="4:24" s="7" customFormat="1" ht="14.1" customHeight="1" thickBot="1" x14ac:dyDescent="0.3">
      <c r="D117" s="76" t="s">
        <v>299</v>
      </c>
      <c r="E117" s="75"/>
      <c r="F117" s="13"/>
      <c r="G117" s="22"/>
      <c r="H117" s="17"/>
      <c r="I117" s="17"/>
      <c r="J117" s="17"/>
      <c r="K117" s="17"/>
      <c r="L117" s="17">
        <f t="shared" ref="L117:X117" si="154">L69</f>
        <v>-95.5</v>
      </c>
      <c r="M117" s="17">
        <f t="shared" si="154"/>
        <v>-101.16</v>
      </c>
      <c r="N117" s="17">
        <f t="shared" si="154"/>
        <v>-105.494</v>
      </c>
      <c r="O117" s="17">
        <f t="shared" si="154"/>
        <v>-105.40900000000001</v>
      </c>
      <c r="P117" s="17">
        <f t="shared" si="154"/>
        <v>-107.548</v>
      </c>
      <c r="Q117" s="17">
        <f t="shared" si="154"/>
        <v>-108.973</v>
      </c>
      <c r="R117" s="17">
        <f t="shared" si="154"/>
        <v>-110.384</v>
      </c>
      <c r="S117" s="17">
        <f t="shared" si="154"/>
        <v>-111.5</v>
      </c>
      <c r="T117" s="17">
        <f t="shared" si="154"/>
        <v>-117.876</v>
      </c>
      <c r="U117" s="17">
        <f t="shared" si="154"/>
        <v>-118.977</v>
      </c>
      <c r="V117" s="17">
        <f t="shared" si="154"/>
        <v>-118.268</v>
      </c>
      <c r="W117" s="17">
        <f t="shared" si="154"/>
        <v>-120.295</v>
      </c>
      <c r="X117" s="17">
        <f t="shared" si="154"/>
        <v>-120.532</v>
      </c>
    </row>
    <row r="118" spans="4:24" s="7" customFormat="1" ht="14.1" customHeight="1" thickBot="1" x14ac:dyDescent="0.3">
      <c r="D118" s="88" t="s">
        <v>231</v>
      </c>
      <c r="E118" s="93"/>
      <c r="F118" s="90"/>
      <c r="G118" s="91" t="s">
        <v>149</v>
      </c>
      <c r="H118" s="94"/>
      <c r="I118" s="94"/>
      <c r="J118" s="94"/>
      <c r="K118" s="94"/>
      <c r="L118" s="94">
        <f>+'Quarterly IS'!D14</f>
        <v>35.48732480185339</v>
      </c>
      <c r="M118" s="94">
        <f>+'Quarterly IS'!E14</f>
        <v>26.990605009598745</v>
      </c>
      <c r="N118" s="94">
        <f>+'Quarterly IS'!F14</f>
        <v>48.566189480180768</v>
      </c>
      <c r="O118" s="94">
        <f>+'Quarterly IS'!G14</f>
        <v>22.805866253415413</v>
      </c>
      <c r="P118" s="94">
        <f>+'Quarterly IS'!H14</f>
        <v>58.123545792243881</v>
      </c>
      <c r="Q118" s="94">
        <f>+'Quarterly IS'!I14</f>
        <v>52.741115867872971</v>
      </c>
      <c r="R118" s="94">
        <f>+'Quarterly IS'!J14</f>
        <v>60.659529781567223</v>
      </c>
      <c r="S118" s="94">
        <f>+'Quarterly IS'!K14</f>
        <v>41.513687885684924</v>
      </c>
      <c r="T118" s="94">
        <f>+'Quarterly IS'!L14</f>
        <v>80.122892519153424</v>
      </c>
      <c r="U118" s="94">
        <f>+'Quarterly IS'!M14</f>
        <v>76.643314349066145</v>
      </c>
      <c r="V118" s="94">
        <f>+'Quarterly IS'!N14</f>
        <v>86.41269312796716</v>
      </c>
      <c r="W118" s="94">
        <f>+'Quarterly IS'!O14</f>
        <v>64.245583378588165</v>
      </c>
      <c r="X118" s="94">
        <f>+'Quarterly IS'!P14</f>
        <v>100.9503037969092</v>
      </c>
    </row>
    <row r="119" spans="4:24" s="7" customFormat="1" ht="14.1" customHeight="1" thickBot="1" x14ac:dyDescent="0.3">
      <c r="E119" s="24"/>
      <c r="G119" s="41"/>
    </row>
    <row r="120" spans="4:24" s="7" customFormat="1" ht="14.1" hidden="1" customHeight="1" outlineLevel="1" x14ac:dyDescent="0.25">
      <c r="D120" s="13" t="s">
        <v>32</v>
      </c>
      <c r="E120" s="75"/>
      <c r="F120" s="13"/>
      <c r="G120" s="22" t="s">
        <v>149</v>
      </c>
      <c r="H120" s="230"/>
      <c r="I120" s="230"/>
      <c r="J120" s="230"/>
      <c r="K120" s="230"/>
      <c r="L120" s="230" t="s">
        <v>203</v>
      </c>
      <c r="M120" s="230" t="s">
        <v>203</v>
      </c>
      <c r="N120" s="230" t="s">
        <v>203</v>
      </c>
      <c r="O120" s="230" t="s">
        <v>203</v>
      </c>
      <c r="P120" s="230" t="s">
        <v>203</v>
      </c>
      <c r="Q120" s="230" t="s">
        <v>203</v>
      </c>
      <c r="R120" s="230" t="s">
        <v>203</v>
      </c>
      <c r="S120" s="230" t="s">
        <v>203</v>
      </c>
      <c r="T120" s="230" t="s">
        <v>203</v>
      </c>
      <c r="U120" s="230" t="s">
        <v>203</v>
      </c>
      <c r="V120" s="230" t="s">
        <v>203</v>
      </c>
      <c r="W120" s="230" t="s">
        <v>203</v>
      </c>
      <c r="X120" s="230" t="s">
        <v>203</v>
      </c>
    </row>
    <row r="121" spans="4:24" s="7" customFormat="1" ht="14.1" hidden="1" customHeight="1" outlineLevel="1" x14ac:dyDescent="0.25">
      <c r="D121" s="13" t="s">
        <v>312</v>
      </c>
      <c r="E121" s="75"/>
      <c r="F121" s="13"/>
      <c r="G121" s="22" t="s">
        <v>149</v>
      </c>
      <c r="H121" s="230"/>
      <c r="I121" s="230"/>
      <c r="J121" s="230"/>
      <c r="K121" s="230"/>
      <c r="L121" s="230" t="s">
        <v>203</v>
      </c>
      <c r="M121" s="230" t="s">
        <v>203</v>
      </c>
      <c r="N121" s="230" t="s">
        <v>203</v>
      </c>
      <c r="O121" s="230" t="s">
        <v>203</v>
      </c>
      <c r="P121" s="230" t="s">
        <v>203</v>
      </c>
      <c r="Q121" s="230" t="s">
        <v>203</v>
      </c>
      <c r="R121" s="230" t="s">
        <v>203</v>
      </c>
      <c r="S121" s="230" t="s">
        <v>203</v>
      </c>
      <c r="T121" s="230" t="s">
        <v>203</v>
      </c>
      <c r="U121" s="230" t="s">
        <v>203</v>
      </c>
      <c r="V121" s="230" t="s">
        <v>203</v>
      </c>
      <c r="W121" s="230" t="s">
        <v>203</v>
      </c>
      <c r="X121" s="230" t="s">
        <v>203</v>
      </c>
    </row>
    <row r="122" spans="4:24" s="7" customFormat="1" ht="14.1" hidden="1" customHeight="1" outlineLevel="1" x14ac:dyDescent="0.25">
      <c r="D122" s="13" t="s">
        <v>34</v>
      </c>
      <c r="E122" s="75"/>
      <c r="F122" s="13"/>
      <c r="G122" s="22" t="s">
        <v>149</v>
      </c>
      <c r="H122" s="230"/>
      <c r="I122" s="230"/>
      <c r="J122" s="230"/>
      <c r="K122" s="230"/>
      <c r="L122" s="230" t="s">
        <v>203</v>
      </c>
      <c r="M122" s="230" t="s">
        <v>203</v>
      </c>
      <c r="N122" s="230" t="s">
        <v>203</v>
      </c>
      <c r="O122" s="230" t="s">
        <v>203</v>
      </c>
      <c r="P122" s="230" t="s">
        <v>203</v>
      </c>
      <c r="Q122" s="230" t="s">
        <v>203</v>
      </c>
      <c r="R122" s="230" t="s">
        <v>203</v>
      </c>
      <c r="S122" s="230" t="s">
        <v>203</v>
      </c>
      <c r="T122" s="230" t="s">
        <v>203</v>
      </c>
      <c r="U122" s="230" t="s">
        <v>203</v>
      </c>
      <c r="V122" s="230" t="s">
        <v>203</v>
      </c>
      <c r="W122" s="230" t="s">
        <v>203</v>
      </c>
      <c r="X122" s="230" t="s">
        <v>203</v>
      </c>
    </row>
    <row r="123" spans="4:24" s="7" customFormat="1" ht="14.1" hidden="1" customHeight="1" outlineLevel="1" thickBot="1" x14ac:dyDescent="0.3">
      <c r="D123" s="7" t="s">
        <v>35</v>
      </c>
      <c r="E123" s="24"/>
      <c r="G123" s="58" t="s">
        <v>149</v>
      </c>
      <c r="H123" s="230"/>
      <c r="I123" s="230"/>
      <c r="J123" s="230"/>
      <c r="K123" s="230"/>
      <c r="L123" s="230" t="s">
        <v>203</v>
      </c>
      <c r="M123" s="230" t="s">
        <v>203</v>
      </c>
      <c r="N123" s="230" t="s">
        <v>203</v>
      </c>
      <c r="O123" s="230" t="s">
        <v>203</v>
      </c>
      <c r="P123" s="230" t="s">
        <v>203</v>
      </c>
      <c r="Q123" s="230" t="s">
        <v>203</v>
      </c>
      <c r="R123" s="230" t="s">
        <v>203</v>
      </c>
      <c r="S123" s="230" t="s">
        <v>203</v>
      </c>
      <c r="T123" s="230" t="s">
        <v>203</v>
      </c>
      <c r="U123" s="230" t="s">
        <v>203</v>
      </c>
      <c r="V123" s="230" t="s">
        <v>203</v>
      </c>
      <c r="W123" s="230" t="s">
        <v>203</v>
      </c>
      <c r="X123" s="230" t="s">
        <v>203</v>
      </c>
    </row>
    <row r="124" spans="4:24" s="7" customFormat="1" ht="14.1" customHeight="1" collapsed="1" thickBot="1" x14ac:dyDescent="0.3">
      <c r="D124" s="90" t="s">
        <v>191</v>
      </c>
      <c r="E124" s="93"/>
      <c r="F124" s="90"/>
      <c r="G124" s="91" t="s">
        <v>149</v>
      </c>
      <c r="H124" s="94"/>
      <c r="I124" s="94"/>
      <c r="J124" s="94"/>
      <c r="K124" s="94"/>
      <c r="L124" s="94">
        <f>+'Quarterly IS'!D12</f>
        <v>-219.26699953791413</v>
      </c>
      <c r="M124" s="94">
        <f>+'Quarterly IS'!E12</f>
        <v>-220.19544892648076</v>
      </c>
      <c r="N124" s="94">
        <f>+'Quarterly IS'!F12</f>
        <v>-226.04856786321733</v>
      </c>
      <c r="O124" s="94">
        <f>+'Quarterly IS'!G12</f>
        <v>-229.85916255422723</v>
      </c>
      <c r="P124" s="94">
        <f>+'Quarterly IS'!H12</f>
        <v>-236.15332446403039</v>
      </c>
      <c r="Q124" s="94">
        <f>+'Quarterly IS'!I12</f>
        <v>-241.53480612802045</v>
      </c>
      <c r="R124" s="94">
        <f>+'Quarterly IS'!J12</f>
        <v>-244.40952894823923</v>
      </c>
      <c r="S124" s="94">
        <f>+'Quarterly IS'!K12</f>
        <v>-248.80683748308084</v>
      </c>
      <c r="T124" s="94">
        <f>+'Quarterly IS'!L12</f>
        <v>-259.47495085580823</v>
      </c>
      <c r="U124" s="94">
        <f>+'Quarterly IS'!M12</f>
        <v>-263.89799839191335</v>
      </c>
      <c r="V124" s="94">
        <f>+'Quarterly IS'!N12</f>
        <v>-272.3849727769956</v>
      </c>
      <c r="W124" s="94">
        <f>+'Quarterly IS'!O12</f>
        <v>-272.89137797127711</v>
      </c>
      <c r="X124" s="94">
        <f>+'Quarterly IS'!P12</f>
        <v>-276.80937383450112</v>
      </c>
    </row>
    <row r="125" spans="4:24" s="7" customFormat="1" ht="14.1" customHeight="1" thickBot="1" x14ac:dyDescent="0.3">
      <c r="D125" s="7" t="s">
        <v>8</v>
      </c>
      <c r="E125" s="24"/>
      <c r="G125" s="41" t="s">
        <v>149</v>
      </c>
      <c r="H125" s="78"/>
      <c r="I125" s="78"/>
      <c r="J125" s="78"/>
      <c r="K125" s="78"/>
      <c r="L125" s="78">
        <f>+'Quarterly IS'!D13</f>
        <v>-18.056116502530561</v>
      </c>
      <c r="M125" s="78">
        <f>+'Quarterly IS'!E13</f>
        <v>-20.272574083187592</v>
      </c>
      <c r="N125" s="78">
        <f>+'Quarterly IS'!F13</f>
        <v>-22.50514066648158</v>
      </c>
      <c r="O125" s="78">
        <f>+'Quarterly IS'!G13</f>
        <v>-26.267700026462926</v>
      </c>
      <c r="P125" s="78">
        <f>+'Quarterly IS'!H13</f>
        <v>-28.497372994164841</v>
      </c>
      <c r="Q125" s="78">
        <f>+'Quarterly IS'!I13</f>
        <v>-29.019457275503139</v>
      </c>
      <c r="R125" s="78">
        <f>+'Quarterly IS'!J13</f>
        <v>-27.982370589478563</v>
      </c>
      <c r="S125" s="78">
        <f>+'Quarterly IS'!K13</f>
        <v>-28.659338478217879</v>
      </c>
      <c r="T125" s="78">
        <f>+'Quarterly IS'!L13</f>
        <v>-29.322115352207287</v>
      </c>
      <c r="U125" s="78">
        <f>+'Quarterly IS'!M13</f>
        <v>-33.005183109199614</v>
      </c>
      <c r="V125" s="78">
        <f>+'Quarterly IS'!N13</f>
        <v>-29.868608465226906</v>
      </c>
      <c r="W125" s="78">
        <f>+'Quarterly IS'!O13</f>
        <v>-33.621291495981197</v>
      </c>
      <c r="X125" s="78">
        <f>+'Quarterly IS'!P13</f>
        <v>-31.978994252644089</v>
      </c>
    </row>
    <row r="126" spans="4:24" s="7" customFormat="1" ht="14.1" customHeight="1" thickBot="1" x14ac:dyDescent="0.3">
      <c r="D126" s="90" t="s">
        <v>192</v>
      </c>
      <c r="E126" s="93"/>
      <c r="F126" s="90"/>
      <c r="G126" s="91" t="s">
        <v>149</v>
      </c>
      <c r="H126" s="92"/>
      <c r="I126" s="92"/>
      <c r="J126" s="92"/>
      <c r="K126" s="92"/>
      <c r="L126" s="92">
        <f t="shared" ref="L126:V126" si="155">+SUM(L124:L125)</f>
        <v>-237.32311604044469</v>
      </c>
      <c r="M126" s="92">
        <f t="shared" si="155"/>
        <v>-240.46802300966834</v>
      </c>
      <c r="N126" s="92">
        <f t="shared" si="155"/>
        <v>-248.55370852969889</v>
      </c>
      <c r="O126" s="92">
        <f t="shared" si="155"/>
        <v>-256.12686258069016</v>
      </c>
      <c r="P126" s="92">
        <f t="shared" si="155"/>
        <v>-264.65069745819522</v>
      </c>
      <c r="Q126" s="92">
        <f t="shared" si="155"/>
        <v>-270.55426340352358</v>
      </c>
      <c r="R126" s="92">
        <f t="shared" si="155"/>
        <v>-272.39189953771779</v>
      </c>
      <c r="S126" s="92">
        <f t="shared" si="155"/>
        <v>-277.46617596129875</v>
      </c>
      <c r="T126" s="92">
        <f t="shared" si="155"/>
        <v>-288.79706620801551</v>
      </c>
      <c r="U126" s="92">
        <f t="shared" si="155"/>
        <v>-296.90318150111295</v>
      </c>
      <c r="V126" s="92">
        <f t="shared" si="155"/>
        <v>-302.25358124222248</v>
      </c>
      <c r="W126" s="92">
        <f t="shared" ref="W126:X126" si="156">+SUM(W124:W125)</f>
        <v>-306.51266946725832</v>
      </c>
      <c r="X126" s="92">
        <f t="shared" si="156"/>
        <v>-308.78836808714522</v>
      </c>
    </row>
    <row r="127" spans="4:24" s="7" customFormat="1" ht="14.1" customHeight="1" x14ac:dyDescent="0.25">
      <c r="D127" s="260" t="s">
        <v>300</v>
      </c>
      <c r="E127" s="261"/>
      <c r="F127" s="231"/>
      <c r="G127" s="232" t="s">
        <v>149</v>
      </c>
      <c r="H127" s="224"/>
      <c r="I127" s="224"/>
      <c r="J127" s="224"/>
      <c r="K127" s="224"/>
      <c r="L127" s="224">
        <f t="shared" ref="L127:V128" si="157">-L68</f>
        <v>0</v>
      </c>
      <c r="M127" s="224">
        <f t="shared" si="157"/>
        <v>0</v>
      </c>
      <c r="N127" s="224">
        <f t="shared" si="157"/>
        <v>0</v>
      </c>
      <c r="O127" s="224">
        <f t="shared" si="157"/>
        <v>0</v>
      </c>
      <c r="P127" s="224">
        <f t="shared" si="157"/>
        <v>0</v>
      </c>
      <c r="Q127" s="224">
        <f t="shared" si="157"/>
        <v>0</v>
      </c>
      <c r="R127" s="224">
        <f t="shared" si="157"/>
        <v>0</v>
      </c>
      <c r="S127" s="224">
        <f t="shared" si="157"/>
        <v>0</v>
      </c>
      <c r="T127" s="224">
        <f t="shared" si="157"/>
        <v>0</v>
      </c>
      <c r="U127" s="224">
        <f t="shared" si="157"/>
        <v>4.0110000000000001</v>
      </c>
      <c r="V127" s="224">
        <f t="shared" si="157"/>
        <v>0</v>
      </c>
      <c r="W127" s="224">
        <f t="shared" ref="W127:X128" si="158">-W68</f>
        <v>0</v>
      </c>
      <c r="X127" s="224">
        <f t="shared" si="158"/>
        <v>0</v>
      </c>
    </row>
    <row r="128" spans="4:24" s="7" customFormat="1" ht="14.1" customHeight="1" thickBot="1" x14ac:dyDescent="0.3">
      <c r="D128" s="262" t="s">
        <v>299</v>
      </c>
      <c r="E128" s="263"/>
      <c r="F128" s="233"/>
      <c r="G128" s="39" t="s">
        <v>149</v>
      </c>
      <c r="H128" s="234"/>
      <c r="I128" s="234"/>
      <c r="J128" s="234"/>
      <c r="K128" s="234"/>
      <c r="L128" s="235">
        <f t="shared" si="157"/>
        <v>95.5</v>
      </c>
      <c r="M128" s="235">
        <f t="shared" si="157"/>
        <v>101.16</v>
      </c>
      <c r="N128" s="235">
        <f t="shared" si="157"/>
        <v>105.494</v>
      </c>
      <c r="O128" s="235">
        <f t="shared" si="157"/>
        <v>105.40900000000001</v>
      </c>
      <c r="P128" s="235">
        <f t="shared" si="157"/>
        <v>107.548</v>
      </c>
      <c r="Q128" s="235">
        <f t="shared" si="157"/>
        <v>108.973</v>
      </c>
      <c r="R128" s="235">
        <f t="shared" si="157"/>
        <v>110.384</v>
      </c>
      <c r="S128" s="235">
        <f t="shared" si="157"/>
        <v>111.5</v>
      </c>
      <c r="T128" s="235">
        <f t="shared" si="157"/>
        <v>117.876</v>
      </c>
      <c r="U128" s="235">
        <f t="shared" si="157"/>
        <v>118.977</v>
      </c>
      <c r="V128" s="235">
        <f t="shared" si="157"/>
        <v>118.268</v>
      </c>
      <c r="W128" s="235">
        <f t="shared" si="158"/>
        <v>120.295</v>
      </c>
      <c r="X128" s="235">
        <f t="shared" si="158"/>
        <v>120.532</v>
      </c>
    </row>
    <row r="129" spans="4:29" s="7" customFormat="1" ht="14.1" customHeight="1" thickBot="1" x14ac:dyDescent="0.3">
      <c r="D129" s="90" t="s">
        <v>188</v>
      </c>
      <c r="E129" s="93"/>
      <c r="F129" s="90"/>
      <c r="G129" s="91" t="s">
        <v>149</v>
      </c>
      <c r="H129" s="92"/>
      <c r="I129" s="92"/>
      <c r="J129" s="92"/>
      <c r="K129" s="92"/>
      <c r="L129" s="92">
        <f t="shared" ref="L129:V129" si="159">L63</f>
        <v>-141.823440842298</v>
      </c>
      <c r="M129" s="92">
        <f t="shared" si="159"/>
        <v>-139.3086513509032</v>
      </c>
      <c r="N129" s="92">
        <f t="shared" si="159"/>
        <v>-143.05858062785242</v>
      </c>
      <c r="O129" s="92">
        <f t="shared" si="159"/>
        <v>-150.71928953714834</v>
      </c>
      <c r="P129" s="92">
        <f t="shared" si="159"/>
        <v>-157.1024064779271</v>
      </c>
      <c r="Q129" s="92">
        <f t="shared" si="159"/>
        <v>-161.58059874911672</v>
      </c>
      <c r="R129" s="92">
        <f t="shared" si="159"/>
        <v>-162.00681282174105</v>
      </c>
      <c r="S129" s="92">
        <f t="shared" si="159"/>
        <v>-165.96643337531683</v>
      </c>
      <c r="T129" s="92">
        <f t="shared" si="159"/>
        <v>-170.92112560804173</v>
      </c>
      <c r="U129" s="92">
        <f t="shared" si="159"/>
        <v>-173.9163820123035</v>
      </c>
      <c r="V129" s="92">
        <f t="shared" si="159"/>
        <v>-183.98481981590726</v>
      </c>
      <c r="W129" s="92">
        <f t="shared" ref="W129:X129" si="160">W63</f>
        <v>-186.21933887652577</v>
      </c>
      <c r="X129" s="92">
        <f t="shared" si="160"/>
        <v>-188.25533532740229</v>
      </c>
    </row>
    <row r="130" spans="4:29" s="7" customFormat="1" ht="14.1" customHeight="1" x14ac:dyDescent="0.25">
      <c r="E130" s="24"/>
      <c r="G130" s="41"/>
      <c r="H130" s="41"/>
      <c r="I130" s="41"/>
      <c r="J130" s="41"/>
    </row>
    <row r="131" spans="4:29" s="7" customFormat="1" ht="14.1" customHeight="1" x14ac:dyDescent="0.25">
      <c r="D131" s="13" t="s">
        <v>181</v>
      </c>
      <c r="E131" s="75"/>
      <c r="F131" s="13"/>
      <c r="G131" s="22" t="s">
        <v>149</v>
      </c>
      <c r="H131" s="22"/>
      <c r="I131" s="22"/>
      <c r="J131" s="22"/>
      <c r="K131" s="13"/>
      <c r="L131" s="17">
        <f t="shared" ref="L131:V131" si="161">L33</f>
        <v>-20.100000000000001</v>
      </c>
      <c r="M131" s="17">
        <f t="shared" si="161"/>
        <v>-22.9</v>
      </c>
      <c r="N131" s="17">
        <f t="shared" si="161"/>
        <v>-24.3</v>
      </c>
      <c r="O131" s="17">
        <f t="shared" si="161"/>
        <v>-26.8</v>
      </c>
      <c r="P131" s="17">
        <f t="shared" si="161"/>
        <v>-28.7</v>
      </c>
      <c r="Q131" s="17">
        <f t="shared" si="161"/>
        <v>-28.8</v>
      </c>
      <c r="R131" s="17">
        <f t="shared" si="161"/>
        <v>-28.8</v>
      </c>
      <c r="S131" s="17">
        <f t="shared" si="161"/>
        <v>-31.5</v>
      </c>
      <c r="T131" s="17">
        <f t="shared" si="161"/>
        <v>-34.5</v>
      </c>
      <c r="U131" s="17">
        <f t="shared" si="161"/>
        <v>-37.5</v>
      </c>
      <c r="V131" s="17">
        <f t="shared" si="161"/>
        <v>-37.1</v>
      </c>
      <c r="W131" s="17">
        <f t="shared" ref="W131:X131" si="162">W33</f>
        <v>-45.9</v>
      </c>
      <c r="X131" s="17">
        <f t="shared" si="162"/>
        <v>-47.6</v>
      </c>
    </row>
    <row r="132" spans="4:29" s="7" customFormat="1" ht="14.1" customHeight="1" x14ac:dyDescent="0.25">
      <c r="D132" s="13" t="s">
        <v>156</v>
      </c>
      <c r="E132" s="75"/>
      <c r="F132" s="13"/>
      <c r="G132" s="22" t="s">
        <v>149</v>
      </c>
      <c r="H132" s="22"/>
      <c r="I132" s="22"/>
      <c r="J132" s="22"/>
      <c r="K132" s="13"/>
      <c r="L132" s="17">
        <f t="shared" ref="L132:V132" si="163">L47</f>
        <v>-145.72499999999999</v>
      </c>
      <c r="M132" s="17">
        <f t="shared" si="163"/>
        <v>-148.27799999999999</v>
      </c>
      <c r="N132" s="17">
        <f t="shared" si="163"/>
        <v>-148.27500000000001</v>
      </c>
      <c r="O132" s="17">
        <f t="shared" si="163"/>
        <v>-141.46</v>
      </c>
      <c r="P132" s="17">
        <f t="shared" si="163"/>
        <v>-145.94</v>
      </c>
      <c r="Q132" s="17">
        <f t="shared" si="163"/>
        <v>-147.25899999999999</v>
      </c>
      <c r="R132" s="17">
        <f t="shared" si="163"/>
        <v>-143.22399999999999</v>
      </c>
      <c r="S132" s="17">
        <f t="shared" si="163"/>
        <v>-141.03399999999999</v>
      </c>
      <c r="T132" s="17">
        <f t="shared" si="163"/>
        <v>-146.92599999999999</v>
      </c>
      <c r="U132" s="17">
        <f t="shared" si="163"/>
        <v>-143.95099999999999</v>
      </c>
      <c r="V132" s="17">
        <f t="shared" si="163"/>
        <v>-140.41300000000001</v>
      </c>
      <c r="W132" s="17">
        <f t="shared" ref="W132:X132" si="164">W47</f>
        <v>-149.16200000000001</v>
      </c>
      <c r="X132" s="17">
        <f t="shared" si="164"/>
        <v>-147.53200000000001</v>
      </c>
    </row>
    <row r="133" spans="4:29" s="7" customFormat="1" ht="14.1" customHeight="1" x14ac:dyDescent="0.25">
      <c r="D133" s="13" t="s">
        <v>164</v>
      </c>
      <c r="E133" s="75"/>
      <c r="F133" s="13"/>
      <c r="G133" s="22" t="s">
        <v>149</v>
      </c>
      <c r="H133" s="22"/>
      <c r="I133" s="22"/>
      <c r="J133" s="22"/>
      <c r="K133" s="13"/>
      <c r="L133" s="17">
        <f t="shared" ref="L133:V133" si="165">L54</f>
        <v>-1.6</v>
      </c>
      <c r="M133" s="17">
        <f t="shared" si="165"/>
        <v>-1.1000000000000001</v>
      </c>
      <c r="N133" s="17">
        <f t="shared" si="165"/>
        <v>-1.5</v>
      </c>
      <c r="O133" s="17">
        <f t="shared" si="165"/>
        <v>-4.3</v>
      </c>
      <c r="P133" s="17">
        <f t="shared" si="165"/>
        <v>-4.5999999999999996</v>
      </c>
      <c r="Q133" s="17">
        <f t="shared" si="165"/>
        <v>-4.8</v>
      </c>
      <c r="R133" s="17">
        <f t="shared" si="165"/>
        <v>-2.8</v>
      </c>
      <c r="S133" s="17">
        <f t="shared" si="165"/>
        <v>-5.0999999999999996</v>
      </c>
      <c r="T133" s="17">
        <f t="shared" si="165"/>
        <v>-4.5999999999999996</v>
      </c>
      <c r="U133" s="17">
        <f t="shared" si="165"/>
        <v>-4.8</v>
      </c>
      <c r="V133" s="17">
        <f t="shared" si="165"/>
        <v>-3.1</v>
      </c>
      <c r="W133" s="17">
        <f t="shared" ref="W133:X133" si="166">W54</f>
        <v>-4.2</v>
      </c>
      <c r="X133" s="17">
        <f t="shared" si="166"/>
        <v>-1.5</v>
      </c>
    </row>
    <row r="134" spans="4:29" s="7" customFormat="1" ht="14.1" customHeight="1" thickBot="1" x14ac:dyDescent="0.3">
      <c r="D134" s="7" t="s">
        <v>187</v>
      </c>
      <c r="E134" s="24"/>
      <c r="G134" s="58" t="s">
        <v>149</v>
      </c>
      <c r="H134" s="41"/>
      <c r="I134" s="41"/>
      <c r="J134" s="41"/>
      <c r="L134" s="65">
        <f t="shared" ref="L134:V134" si="167">L86</f>
        <v>-18.8</v>
      </c>
      <c r="M134" s="65">
        <f t="shared" si="167"/>
        <v>-40.700000000000003</v>
      </c>
      <c r="N134" s="65">
        <f t="shared" si="167"/>
        <v>-32.9</v>
      </c>
      <c r="O134" s="65">
        <f t="shared" si="167"/>
        <v>-62.2</v>
      </c>
      <c r="P134" s="65">
        <f t="shared" si="167"/>
        <v>-25.8</v>
      </c>
      <c r="Q134" s="65">
        <f t="shared" si="167"/>
        <v>-39.1</v>
      </c>
      <c r="R134" s="65">
        <f t="shared" si="167"/>
        <v>-34.700000000000003</v>
      </c>
      <c r="S134" s="65">
        <f t="shared" si="167"/>
        <v>-56.3</v>
      </c>
      <c r="T134" s="65">
        <f t="shared" si="167"/>
        <v>-33.1</v>
      </c>
      <c r="U134" s="65">
        <f t="shared" si="167"/>
        <v>-36.6</v>
      </c>
      <c r="V134" s="65">
        <f t="shared" si="167"/>
        <v>-33.5</v>
      </c>
      <c r="W134" s="65">
        <f t="shared" ref="W134:X134" si="168">W86</f>
        <v>-64.400000000000006</v>
      </c>
      <c r="X134" s="65">
        <f t="shared" si="168"/>
        <v>-42.7</v>
      </c>
    </row>
    <row r="135" spans="4:29" s="7" customFormat="1" ht="14.1" customHeight="1" thickBot="1" x14ac:dyDescent="0.3">
      <c r="D135" s="90" t="s">
        <v>180</v>
      </c>
      <c r="E135" s="93"/>
      <c r="F135" s="90"/>
      <c r="G135" s="91" t="s">
        <v>149</v>
      </c>
      <c r="H135" s="91"/>
      <c r="I135" s="91"/>
      <c r="J135" s="91"/>
      <c r="K135" s="90"/>
      <c r="L135" s="92">
        <f>SUM(L131:L134)</f>
        <v>-186.22499999999999</v>
      </c>
      <c r="M135" s="92">
        <f t="shared" ref="M135:T135" si="169">SUM(M131:M134)</f>
        <v>-212.97800000000001</v>
      </c>
      <c r="N135" s="92">
        <f t="shared" si="169"/>
        <v>-206.97500000000002</v>
      </c>
      <c r="O135" s="92">
        <f t="shared" si="169"/>
        <v>-234.76000000000005</v>
      </c>
      <c r="P135" s="92">
        <f t="shared" si="169"/>
        <v>-205.04</v>
      </c>
      <c r="Q135" s="92">
        <f t="shared" si="169"/>
        <v>-219.959</v>
      </c>
      <c r="R135" s="92">
        <f t="shared" si="169"/>
        <v>-209.524</v>
      </c>
      <c r="S135" s="92">
        <f t="shared" si="169"/>
        <v>-233.93399999999997</v>
      </c>
      <c r="T135" s="92">
        <f t="shared" si="169"/>
        <v>-219.12599999999998</v>
      </c>
      <c r="U135" s="92">
        <f t="shared" ref="U135:V135" si="170">SUM(U131:U134)</f>
        <v>-222.851</v>
      </c>
      <c r="V135" s="92">
        <f t="shared" si="170"/>
        <v>-214.113</v>
      </c>
      <c r="W135" s="92">
        <f t="shared" ref="W135:X135" si="171">SUM(W131:W134)</f>
        <v>-263.66200000000003</v>
      </c>
      <c r="X135" s="92">
        <f t="shared" si="171"/>
        <v>-239.33199999999999</v>
      </c>
    </row>
    <row r="136" spans="4:29" s="7" customFormat="1" ht="15" customHeight="1" x14ac:dyDescent="0.25">
      <c r="E136" s="32"/>
      <c r="G136" s="41"/>
      <c r="H136" s="41"/>
      <c r="I136" s="41"/>
      <c r="J136" s="41"/>
    </row>
    <row r="137" spans="4:29" s="68" customFormat="1" ht="11.1" customHeight="1" x14ac:dyDescent="0.2">
      <c r="D137" s="69" t="s">
        <v>171</v>
      </c>
      <c r="E137" s="67"/>
      <c r="G137" s="70"/>
      <c r="H137" s="70"/>
      <c r="I137" s="70"/>
      <c r="J137" s="70"/>
      <c r="L137" s="74"/>
      <c r="P137" s="74"/>
      <c r="Q137" s="74"/>
    </row>
    <row r="138" spans="4:29" s="68" customFormat="1" ht="11.1" customHeight="1" x14ac:dyDescent="0.25">
      <c r="D138" s="71" t="s">
        <v>174</v>
      </c>
      <c r="E138" s="67"/>
      <c r="G138" s="70"/>
      <c r="H138" s="70"/>
      <c r="I138" s="70"/>
      <c r="J138" s="70"/>
    </row>
    <row r="139" spans="4:29" s="68" customFormat="1" ht="11.1" customHeight="1" x14ac:dyDescent="0.25">
      <c r="D139" s="68" t="s">
        <v>172</v>
      </c>
      <c r="E139" s="67"/>
      <c r="G139" s="70"/>
      <c r="H139" s="70"/>
      <c r="I139" s="70"/>
      <c r="J139" s="70"/>
    </row>
    <row r="140" spans="4:29" s="68" customFormat="1" ht="11.1" customHeight="1" x14ac:dyDescent="0.25">
      <c r="E140" s="67"/>
      <c r="G140" s="70"/>
      <c r="H140" s="70"/>
      <c r="I140" s="70"/>
      <c r="J140" s="70"/>
    </row>
    <row r="141" spans="4:29" s="68" customFormat="1" ht="11.1" customHeight="1" x14ac:dyDescent="0.2">
      <c r="D141" s="69" t="s">
        <v>94</v>
      </c>
      <c r="E141" s="67"/>
      <c r="G141" s="70"/>
      <c r="H141" s="70"/>
      <c r="I141" s="70"/>
      <c r="J141" s="70"/>
    </row>
    <row r="142" spans="4:29" s="68" customFormat="1" ht="11.1" customHeight="1" x14ac:dyDescent="0.25">
      <c r="D142" s="68" t="s">
        <v>214</v>
      </c>
      <c r="G142" s="70"/>
      <c r="H142" s="70"/>
      <c r="I142" s="70"/>
      <c r="J142" s="70"/>
    </row>
    <row r="143" spans="4:29" s="68" customFormat="1" ht="11.1" customHeight="1" x14ac:dyDescent="0.25">
      <c r="D143" s="68" t="s">
        <v>253</v>
      </c>
      <c r="G143" s="70"/>
      <c r="H143" s="70"/>
      <c r="I143" s="70"/>
      <c r="J143" s="70"/>
      <c r="AC143" s="72"/>
    </row>
    <row r="144" spans="4:29" s="68" customFormat="1" ht="11.1" customHeight="1" x14ac:dyDescent="0.25">
      <c r="D144" s="68" t="s">
        <v>252</v>
      </c>
      <c r="G144" s="70"/>
      <c r="H144" s="70"/>
      <c r="I144" s="70"/>
      <c r="J144" s="70"/>
      <c r="AC144" s="72"/>
    </row>
    <row r="145" spans="4:29" s="68" customFormat="1" ht="11.1" customHeight="1" x14ac:dyDescent="0.25">
      <c r="D145" s="68" t="s">
        <v>200</v>
      </c>
      <c r="G145" s="70"/>
      <c r="H145" s="70"/>
      <c r="I145" s="70"/>
      <c r="J145" s="70"/>
      <c r="AC145" s="72"/>
    </row>
    <row r="146" spans="4:29" s="68" customFormat="1" ht="11.1" customHeight="1" x14ac:dyDescent="0.25">
      <c r="D146" s="201" t="s">
        <v>435</v>
      </c>
      <c r="E146" s="201"/>
      <c r="G146" s="70"/>
      <c r="H146" s="70"/>
      <c r="I146" s="70"/>
      <c r="J146" s="70"/>
      <c r="AC146" s="72"/>
    </row>
    <row r="147" spans="4:29" s="68" customFormat="1" ht="11.1" customHeight="1" x14ac:dyDescent="0.25">
      <c r="D147" s="201" t="s">
        <v>407</v>
      </c>
      <c r="E147" s="201"/>
      <c r="G147" s="70"/>
      <c r="H147" s="70"/>
      <c r="I147" s="70"/>
      <c r="J147" s="70"/>
      <c r="AC147" s="72"/>
    </row>
    <row r="148" spans="4:29" s="68" customFormat="1" ht="11.1" customHeight="1" x14ac:dyDescent="0.25">
      <c r="D148" s="201" t="s">
        <v>409</v>
      </c>
      <c r="E148" s="201"/>
      <c r="G148" s="70"/>
      <c r="H148" s="70"/>
      <c r="I148" s="70"/>
      <c r="J148" s="70"/>
      <c r="AC148" s="72"/>
    </row>
    <row r="149" spans="4:29" s="7" customFormat="1" ht="11.1" customHeight="1" x14ac:dyDescent="0.25">
      <c r="D149" s="68" t="s">
        <v>412</v>
      </c>
      <c r="G149" s="41"/>
      <c r="H149" s="41"/>
      <c r="I149" s="41"/>
      <c r="J149" s="41"/>
      <c r="AC149" s="46"/>
    </row>
    <row r="150" spans="4:29" s="68" customFormat="1" ht="11.1" customHeight="1" x14ac:dyDescent="0.25">
      <c r="D150" s="68" t="s">
        <v>415</v>
      </c>
      <c r="G150" s="70"/>
      <c r="V150" s="72"/>
      <c r="W150" s="72"/>
      <c r="X150" s="72"/>
    </row>
    <row r="151" spans="4:29" s="7" customFormat="1" ht="23.25" customHeight="1" x14ac:dyDescent="0.25">
      <c r="D151" s="279" t="s">
        <v>417</v>
      </c>
      <c r="E151" s="279"/>
      <c r="F151" s="279"/>
      <c r="G151" s="279"/>
      <c r="H151" s="279"/>
      <c r="I151" s="279"/>
      <c r="J151" s="279"/>
      <c r="K151" s="279"/>
      <c r="L151" s="279"/>
      <c r="M151" s="279"/>
      <c r="N151" s="279"/>
      <c r="O151" s="279"/>
      <c r="P151" s="279"/>
      <c r="Q151" s="279"/>
      <c r="R151" s="279"/>
      <c r="S151" s="279"/>
      <c r="T151" s="279"/>
      <c r="U151" s="279"/>
      <c r="V151" s="279"/>
      <c r="W151" s="279"/>
      <c r="X151" s="200"/>
      <c r="AC151" s="46"/>
    </row>
    <row r="152" spans="4:29" s="7" customFormat="1" ht="12" customHeight="1" x14ac:dyDescent="0.25">
      <c r="D152" s="241"/>
      <c r="E152" s="200"/>
      <c r="F152" s="200"/>
      <c r="G152" s="200"/>
      <c r="H152" s="200"/>
      <c r="I152" s="200"/>
      <c r="J152" s="200"/>
      <c r="K152" s="200"/>
      <c r="L152" s="200"/>
      <c r="M152" s="200"/>
      <c r="N152" s="200"/>
      <c r="O152" s="200"/>
      <c r="P152" s="200"/>
      <c r="Q152" s="200"/>
      <c r="R152" s="200"/>
      <c r="S152" s="200"/>
      <c r="T152" s="200"/>
      <c r="U152" s="200"/>
      <c r="V152" s="200"/>
      <c r="W152" s="200"/>
      <c r="X152" s="200"/>
      <c r="AC152" s="46"/>
    </row>
  </sheetData>
  <mergeCells count="1">
    <mergeCell ref="D151:W151"/>
  </mergeCells>
  <pageMargins left="0.70866141732283472" right="0.70866141732283472" top="0.74803149606299213" bottom="0.74803149606299213" header="0.31496062992125984" footer="0.31496062992125984"/>
  <pageSetup paperSize="9" scale="55" fitToHeight="0" orientation="landscape" r:id="rId1"/>
  <headerFooter>
    <oddFooter>&amp;R&amp;P</oddFooter>
  </headerFooter>
  <rowBreaks count="3" manualBreakCount="3">
    <brk id="48" min="1" max="24" man="1"/>
    <brk id="76" min="1" max="24" man="1"/>
    <brk id="118" min="1" max="24" man="1"/>
  </rowBreaks>
  <ignoredErrors>
    <ignoredError sqref="L23:V23"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65970-17ED-4F03-A4DE-D4617FB8FCA1}">
  <sheetPr>
    <tabColor rgb="FFFED2D9"/>
    <pageSetUpPr fitToPage="1"/>
  </sheetPr>
  <dimension ref="C1:Q51"/>
  <sheetViews>
    <sheetView showGridLines="0" view="pageBreakPreview" zoomScaleNormal="115" zoomScaleSheetLayoutView="100" workbookViewId="0"/>
  </sheetViews>
  <sheetFormatPr defaultColWidth="9" defaultRowHeight="15" x14ac:dyDescent="0.25"/>
  <cols>
    <col min="1" max="1" width="2.28515625" customWidth="1"/>
    <col min="2" max="2" width="1.42578125" customWidth="1"/>
    <col min="3" max="3" width="35.7109375" customWidth="1"/>
    <col min="4" max="16" width="12.42578125" customWidth="1"/>
    <col min="17" max="17" width="1.5703125" customWidth="1"/>
  </cols>
  <sheetData>
    <row r="1" spans="3:17" ht="7.5" customHeight="1" x14ac:dyDescent="0.25">
      <c r="M1" s="132"/>
      <c r="N1" s="132"/>
      <c r="O1" s="132"/>
      <c r="P1" s="132"/>
    </row>
    <row r="2" spans="3:17" s="3" customFormat="1" ht="15.75" x14ac:dyDescent="0.25">
      <c r="C2" s="112" t="s">
        <v>357</v>
      </c>
      <c r="J2" s="77"/>
      <c r="M2" s="77"/>
      <c r="N2" s="77"/>
      <c r="O2" s="77"/>
      <c r="P2" s="77"/>
    </row>
    <row r="3" spans="3:17" s="4" customFormat="1" ht="21" customHeight="1" x14ac:dyDescent="0.2">
      <c r="C3" s="254" t="s">
        <v>378</v>
      </c>
      <c r="D3" s="219" t="s">
        <v>304</v>
      </c>
      <c r="E3" s="219" t="s">
        <v>304</v>
      </c>
      <c r="F3" s="219" t="s">
        <v>304</v>
      </c>
      <c r="G3" s="219" t="s">
        <v>304</v>
      </c>
      <c r="H3" s="219" t="s">
        <v>304</v>
      </c>
      <c r="I3" s="219" t="s">
        <v>304</v>
      </c>
      <c r="J3" s="219" t="s">
        <v>304</v>
      </c>
      <c r="K3" s="219" t="s">
        <v>304</v>
      </c>
      <c r="L3" s="219" t="s">
        <v>304</v>
      </c>
      <c r="M3" s="219" t="s">
        <v>304</v>
      </c>
      <c r="N3" s="219" t="s">
        <v>304</v>
      </c>
      <c r="O3" s="219" t="s">
        <v>304</v>
      </c>
      <c r="P3" s="219" t="s">
        <v>304</v>
      </c>
    </row>
    <row r="4" spans="3:17" s="4" customFormat="1" ht="9.9499999999999993" customHeight="1" x14ac:dyDescent="0.2">
      <c r="C4" s="221"/>
      <c r="D4" s="219"/>
      <c r="E4" s="219"/>
      <c r="F4" s="219"/>
      <c r="G4" s="219"/>
      <c r="H4" s="219"/>
      <c r="I4" s="219"/>
      <c r="J4" s="219"/>
      <c r="K4" s="219"/>
      <c r="L4" s="219"/>
      <c r="M4" s="219"/>
      <c r="N4" s="171"/>
      <c r="O4" s="171"/>
      <c r="P4" s="171"/>
    </row>
    <row r="5" spans="3:17" s="223" customFormat="1" ht="15" customHeight="1" x14ac:dyDescent="0.2">
      <c r="C5" s="222"/>
      <c r="D5" s="171" t="s">
        <v>62</v>
      </c>
      <c r="E5" s="171" t="s">
        <v>72</v>
      </c>
      <c r="F5" s="171" t="s">
        <v>71</v>
      </c>
      <c r="G5" s="171" t="s">
        <v>70</v>
      </c>
      <c r="H5" s="171" t="s">
        <v>66</v>
      </c>
      <c r="I5" s="171" t="s">
        <v>67</v>
      </c>
      <c r="J5" s="171" t="s">
        <v>68</v>
      </c>
      <c r="K5" s="171" t="s">
        <v>69</v>
      </c>
      <c r="L5" s="171" t="s">
        <v>65</v>
      </c>
      <c r="M5" s="171" t="s">
        <v>64</v>
      </c>
      <c r="N5" s="171" t="s">
        <v>63</v>
      </c>
      <c r="O5" s="171" t="s">
        <v>215</v>
      </c>
      <c r="P5" s="171" t="s">
        <v>286</v>
      </c>
      <c r="Q5" s="214"/>
    </row>
    <row r="6" spans="3:17" s="4" customFormat="1" ht="13.5" thickBot="1" x14ac:dyDescent="0.25">
      <c r="C6" s="113" t="s">
        <v>16</v>
      </c>
      <c r="D6" s="114" t="s">
        <v>75</v>
      </c>
      <c r="E6" s="114" t="s">
        <v>76</v>
      </c>
      <c r="F6" s="114" t="s">
        <v>77</v>
      </c>
      <c r="G6" s="114" t="s">
        <v>78</v>
      </c>
      <c r="H6" s="114" t="s">
        <v>79</v>
      </c>
      <c r="I6" s="114" t="s">
        <v>80</v>
      </c>
      <c r="J6" s="114" t="s">
        <v>81</v>
      </c>
      <c r="K6" s="114" t="s">
        <v>82</v>
      </c>
      <c r="L6" s="114" t="s">
        <v>83</v>
      </c>
      <c r="M6" s="114" t="s">
        <v>84</v>
      </c>
      <c r="N6" s="114" t="s">
        <v>85</v>
      </c>
      <c r="O6" s="114" t="s">
        <v>216</v>
      </c>
      <c r="P6" s="114" t="s">
        <v>287</v>
      </c>
    </row>
    <row r="7" spans="3:17" ht="16.350000000000001" customHeight="1" thickTop="1" x14ac:dyDescent="0.25">
      <c r="C7" s="115" t="s">
        <v>0</v>
      </c>
      <c r="D7" s="116">
        <v>682.01548204898006</v>
      </c>
      <c r="E7" s="116">
        <v>698.33709725830761</v>
      </c>
      <c r="F7" s="116">
        <v>721.97923264021711</v>
      </c>
      <c r="G7" s="116">
        <v>724.68988624940414</v>
      </c>
      <c r="H7" s="116">
        <v>757.86863530400274</v>
      </c>
      <c r="I7" s="116">
        <v>765.7442663009931</v>
      </c>
      <c r="J7" s="116">
        <v>780.98375371937368</v>
      </c>
      <c r="K7" s="116">
        <v>785.37368682363069</v>
      </c>
      <c r="L7" s="116">
        <v>834.4303519900235</v>
      </c>
      <c r="M7" s="116">
        <v>849.08908567143794</v>
      </c>
      <c r="N7" s="116">
        <v>854.26887148183539</v>
      </c>
      <c r="O7" s="116">
        <v>870.22966843229926</v>
      </c>
      <c r="P7" s="116">
        <v>919.89702655751148</v>
      </c>
    </row>
    <row r="8" spans="3:17" ht="16.350000000000001" customHeight="1" x14ac:dyDescent="0.25">
      <c r="C8" s="117" t="s">
        <v>17</v>
      </c>
      <c r="D8" s="118">
        <v>-410.33776682346098</v>
      </c>
      <c r="E8" s="118">
        <v>-432.17422205790604</v>
      </c>
      <c r="F8" s="118">
        <v>-425.93595910353525</v>
      </c>
      <c r="G8" s="118">
        <v>-447.00873920013663</v>
      </c>
      <c r="H8" s="118">
        <v>-436.276945675192</v>
      </c>
      <c r="I8" s="118">
        <v>-443.44548825018677</v>
      </c>
      <c r="J8" s="118">
        <v>-448.8770685707151</v>
      </c>
      <c r="K8" s="118">
        <v>-467.54882565882247</v>
      </c>
      <c r="L8" s="118">
        <v>-466.60855953177179</v>
      </c>
      <c r="M8" s="118">
        <v>-476.6801885095976</v>
      </c>
      <c r="N8" s="118">
        <v>-466.51990656702793</v>
      </c>
      <c r="O8" s="118">
        <v>-501.23061788919063</v>
      </c>
      <c r="P8" s="118">
        <v>-511.27624718089913</v>
      </c>
    </row>
    <row r="9" spans="3:17" ht="16.350000000000001" customHeight="1" thickBot="1" x14ac:dyDescent="0.3">
      <c r="C9" s="119" t="s">
        <v>18</v>
      </c>
      <c r="D9" s="120">
        <v>1.1327256167789339</v>
      </c>
      <c r="E9" s="120">
        <v>1.2958528188655141</v>
      </c>
      <c r="F9" s="120">
        <v>1.0756244731978419</v>
      </c>
      <c r="G9" s="120">
        <v>1.25258178483806</v>
      </c>
      <c r="H9" s="120">
        <v>1.1825536216282972</v>
      </c>
      <c r="I9" s="120">
        <v>0.99580122059021303</v>
      </c>
      <c r="J9" s="120">
        <v>0.94324417062632593</v>
      </c>
      <c r="K9" s="120">
        <v>1.1555026821754442</v>
      </c>
      <c r="L9" s="120">
        <v>1.098166268917288</v>
      </c>
      <c r="M9" s="120">
        <v>1.1385986883388168</v>
      </c>
      <c r="N9" s="120">
        <v>0.91630945538214503</v>
      </c>
      <c r="O9" s="120">
        <v>1.7604023027377931</v>
      </c>
      <c r="P9" s="120">
        <v>1.1168925074420351</v>
      </c>
    </row>
    <row r="10" spans="3:17" ht="16.350000000000001" customHeight="1" x14ac:dyDescent="0.25">
      <c r="C10" s="121" t="s">
        <v>195</v>
      </c>
      <c r="D10" s="122">
        <v>272.81044084229802</v>
      </c>
      <c r="E10" s="122">
        <v>267.45872801926708</v>
      </c>
      <c r="F10" s="122">
        <v>297.11889800987962</v>
      </c>
      <c r="G10" s="122">
        <v>278.93372883410558</v>
      </c>
      <c r="H10" s="122">
        <v>322.7742432504391</v>
      </c>
      <c r="I10" s="122">
        <v>323.29457927139657</v>
      </c>
      <c r="J10" s="122">
        <v>333.04992931928496</v>
      </c>
      <c r="K10" s="122">
        <v>318.98036384698366</v>
      </c>
      <c r="L10" s="122">
        <v>368.91995872716899</v>
      </c>
      <c r="M10" s="122">
        <v>373.54749585017913</v>
      </c>
      <c r="N10" s="122">
        <v>388.66527437018965</v>
      </c>
      <c r="O10" s="122">
        <v>370.75945284584645</v>
      </c>
      <c r="P10" s="122">
        <v>409.73767188405441</v>
      </c>
    </row>
    <row r="11" spans="3:17" ht="16.350000000000001" customHeight="1" x14ac:dyDescent="0.25">
      <c r="C11" s="117" t="s">
        <v>301</v>
      </c>
      <c r="D11" s="123">
        <v>0.40000622863090035</v>
      </c>
      <c r="E11" s="123">
        <v>0.38299372762712747</v>
      </c>
      <c r="F11" s="123">
        <v>0.41153385662263564</v>
      </c>
      <c r="G11" s="123">
        <v>0.38490081637224577</v>
      </c>
      <c r="H11" s="123">
        <v>0.42589734977086779</v>
      </c>
      <c r="I11" s="123">
        <v>0.4221965393656873</v>
      </c>
      <c r="J11" s="123">
        <v>0.42644924139991502</v>
      </c>
      <c r="K11" s="123">
        <v>0.40615107075597284</v>
      </c>
      <c r="L11" s="123">
        <v>0.44907417942596833</v>
      </c>
      <c r="M11" s="123">
        <v>0.4399391090450625</v>
      </c>
      <c r="N11" s="123">
        <v>0.45496832126869086</v>
      </c>
      <c r="O11" s="123">
        <v>0.42604781966783772</v>
      </c>
      <c r="P11" s="123">
        <v>0.44541688912442401</v>
      </c>
    </row>
    <row r="12" spans="3:17" ht="16.350000000000001" customHeight="1" x14ac:dyDescent="0.25">
      <c r="C12" s="117" t="s">
        <v>20</v>
      </c>
      <c r="D12" s="124">
        <v>-219.26699953791413</v>
      </c>
      <c r="E12" s="124">
        <v>-220.19544892648076</v>
      </c>
      <c r="F12" s="124">
        <v>-226.04856786321733</v>
      </c>
      <c r="G12" s="124">
        <v>-229.85916255422723</v>
      </c>
      <c r="H12" s="124">
        <v>-236.15332446403039</v>
      </c>
      <c r="I12" s="124">
        <v>-241.53480612802045</v>
      </c>
      <c r="J12" s="124">
        <v>-244.40952894823923</v>
      </c>
      <c r="K12" s="124">
        <v>-248.80683748308084</v>
      </c>
      <c r="L12" s="124">
        <v>-259.47495085580823</v>
      </c>
      <c r="M12" s="124">
        <v>-263.89799839191335</v>
      </c>
      <c r="N12" s="124">
        <v>-272.3849727769956</v>
      </c>
      <c r="O12" s="124">
        <v>-272.89137797127711</v>
      </c>
      <c r="P12" s="124">
        <v>-276.80937383450112</v>
      </c>
    </row>
    <row r="13" spans="3:17" ht="16.350000000000001" customHeight="1" thickBot="1" x14ac:dyDescent="0.3">
      <c r="C13" s="125" t="s">
        <v>8</v>
      </c>
      <c r="D13" s="126">
        <v>-18.056116502530561</v>
      </c>
      <c r="E13" s="126">
        <v>-20.272574083187592</v>
      </c>
      <c r="F13" s="126">
        <v>-22.50514066648158</v>
      </c>
      <c r="G13" s="126">
        <v>-26.267700026462926</v>
      </c>
      <c r="H13" s="126">
        <v>-28.497372994164841</v>
      </c>
      <c r="I13" s="126">
        <v>-29.019457275503139</v>
      </c>
      <c r="J13" s="126">
        <v>-27.982370589478563</v>
      </c>
      <c r="K13" s="126">
        <v>-28.659338478217879</v>
      </c>
      <c r="L13" s="126">
        <v>-29.322115352207287</v>
      </c>
      <c r="M13" s="126">
        <v>-33.005183109199614</v>
      </c>
      <c r="N13" s="126">
        <v>-29.868608465226906</v>
      </c>
      <c r="O13" s="126">
        <v>-33.621291495981197</v>
      </c>
      <c r="P13" s="126">
        <v>-31.978994252644089</v>
      </c>
    </row>
    <row r="14" spans="3:17" ht="16.350000000000001" customHeight="1" x14ac:dyDescent="0.25">
      <c r="C14" s="127" t="s">
        <v>231</v>
      </c>
      <c r="D14" s="128">
        <v>35.48732480185339</v>
      </c>
      <c r="E14" s="128">
        <v>26.990605009598745</v>
      </c>
      <c r="F14" s="128">
        <v>48.566189480180768</v>
      </c>
      <c r="G14" s="128">
        <v>22.805866253415413</v>
      </c>
      <c r="H14" s="128">
        <v>58.123545792243881</v>
      </c>
      <c r="I14" s="128">
        <v>52.741115867872971</v>
      </c>
      <c r="J14" s="128">
        <v>60.659529781567223</v>
      </c>
      <c r="K14" s="128">
        <v>41.513687885684924</v>
      </c>
      <c r="L14" s="128">
        <v>80.122892519153424</v>
      </c>
      <c r="M14" s="128">
        <v>76.643314349066145</v>
      </c>
      <c r="N14" s="128">
        <v>86.41269312796716</v>
      </c>
      <c r="O14" s="128">
        <v>64.245583378588165</v>
      </c>
      <c r="P14" s="128">
        <v>100.9503037969092</v>
      </c>
    </row>
    <row r="15" spans="3:17" ht="16.350000000000001" customHeight="1" x14ac:dyDescent="0.25">
      <c r="C15" s="117" t="s">
        <v>232</v>
      </c>
      <c r="D15" s="123">
        <v>5.2033019390173914E-2</v>
      </c>
      <c r="E15" s="123">
        <v>3.8649822722528517E-2</v>
      </c>
      <c r="F15" s="123">
        <v>6.7268125292992587E-2</v>
      </c>
      <c r="G15" s="123">
        <v>3.1469828248115922E-2</v>
      </c>
      <c r="H15" s="123">
        <v>7.6692771127715387E-2</v>
      </c>
      <c r="I15" s="123">
        <v>6.8875626222634864E-2</v>
      </c>
      <c r="J15" s="123">
        <v>7.7670667914256836E-2</v>
      </c>
      <c r="K15" s="123">
        <v>5.285851637528511E-2</v>
      </c>
      <c r="L15" s="123">
        <v>9.6021066741003899E-2</v>
      </c>
      <c r="M15" s="123">
        <v>9.0265339223455657E-2</v>
      </c>
      <c r="N15" s="123">
        <v>0.10115397623944042</v>
      </c>
      <c r="O15" s="123">
        <v>7.3826009051524588E-2</v>
      </c>
      <c r="P15" s="123">
        <v>0.10974087412228181</v>
      </c>
    </row>
    <row r="16" spans="3:17" ht="16.350000000000001" customHeight="1" x14ac:dyDescent="0.25">
      <c r="C16" s="117" t="s">
        <v>21</v>
      </c>
      <c r="D16" s="211">
        <v>-74.429815380647739</v>
      </c>
      <c r="E16" s="211">
        <v>-74.938010189557247</v>
      </c>
      <c r="F16" s="211">
        <v>-76.542779981465102</v>
      </c>
      <c r="G16" s="211">
        <v>-90.900161228957657</v>
      </c>
      <c r="H16" s="211">
        <v>-104.44851889214677</v>
      </c>
      <c r="I16" s="211">
        <v>-113.21896753225148</v>
      </c>
      <c r="J16" s="211">
        <v>-116.42504314010812</v>
      </c>
      <c r="K16" s="211">
        <v>-115.92322231861833</v>
      </c>
      <c r="L16" s="211">
        <v>-117.21728189265208</v>
      </c>
      <c r="M16" s="211">
        <v>-119.53043883880584</v>
      </c>
      <c r="N16" s="211">
        <v>-118.85743036861977</v>
      </c>
      <c r="O16" s="211">
        <v>-114.31888623455067</v>
      </c>
      <c r="P16" s="211">
        <v>-107.6015888460305</v>
      </c>
    </row>
    <row r="17" spans="3:16" ht="16.350000000000001" customHeight="1" thickBot="1" x14ac:dyDescent="0.3">
      <c r="C17" s="119" t="s">
        <v>22</v>
      </c>
      <c r="D17" s="134">
        <v>21.194830705097058</v>
      </c>
      <c r="E17" s="134">
        <v>-17.972282350678629</v>
      </c>
      <c r="F17" s="134">
        <v>-6.4747289338873291</v>
      </c>
      <c r="G17" s="134">
        <v>-16.713057652246199</v>
      </c>
      <c r="H17" s="134">
        <v>-27.668954734143121</v>
      </c>
      <c r="I17" s="134">
        <v>18.404329205066318</v>
      </c>
      <c r="J17" s="134">
        <v>-14.800933998868899</v>
      </c>
      <c r="K17" s="134">
        <v>-59.592149221422808</v>
      </c>
      <c r="L17" s="134">
        <v>21.951940579878393</v>
      </c>
      <c r="M17" s="134">
        <v>-7.2882459389084904</v>
      </c>
      <c r="N17" s="134">
        <v>-29.584091856030202</v>
      </c>
      <c r="O17" s="134">
        <v>-10.681083820419001</v>
      </c>
      <c r="P17" s="134">
        <v>-23.34693906194347</v>
      </c>
    </row>
    <row r="18" spans="3:16" ht="16.350000000000001" customHeight="1" x14ac:dyDescent="0.25">
      <c r="C18" s="129" t="s">
        <v>58</v>
      </c>
      <c r="D18" s="130">
        <v>-17.748159873697286</v>
      </c>
      <c r="E18" s="130">
        <v>-65.919287530637149</v>
      </c>
      <c r="F18" s="130">
        <v>-34.452319435171674</v>
      </c>
      <c r="G18" s="130">
        <v>-84.807352627788433</v>
      </c>
      <c r="H18" s="130">
        <v>-73.994427834046007</v>
      </c>
      <c r="I18" s="130">
        <v>-42.073522459312194</v>
      </c>
      <c r="J18" s="130">
        <v>-70.5664473574098</v>
      </c>
      <c r="K18" s="130">
        <v>-134.00168365435621</v>
      </c>
      <c r="L18" s="130">
        <v>-15.141448793620272</v>
      </c>
      <c r="M18" s="130">
        <v>-50.175370428648172</v>
      </c>
      <c r="N18" s="130">
        <v>-62.028829096682813</v>
      </c>
      <c r="O18" s="130">
        <v>-60.754386676381507</v>
      </c>
      <c r="P18" s="130">
        <v>-29.999224111064773</v>
      </c>
    </row>
    <row r="19" spans="3:16" ht="16.350000000000001" customHeight="1" x14ac:dyDescent="0.25">
      <c r="D19" s="131"/>
      <c r="E19" s="131"/>
      <c r="F19" s="131"/>
      <c r="G19" s="131"/>
      <c r="H19" s="131"/>
      <c r="I19" s="131"/>
      <c r="J19" s="131"/>
      <c r="K19" s="131"/>
      <c r="L19" s="131"/>
      <c r="M19" s="131"/>
      <c r="N19" s="131"/>
      <c r="O19" s="131"/>
      <c r="P19" s="131"/>
    </row>
    <row r="20" spans="3:16" ht="15.75" x14ac:dyDescent="0.25">
      <c r="C20" s="112" t="s">
        <v>369</v>
      </c>
    </row>
    <row r="22" spans="3:16" x14ac:dyDescent="0.25">
      <c r="D22" s="171" t="s">
        <v>62</v>
      </c>
      <c r="E22" s="171" t="s">
        <v>72</v>
      </c>
      <c r="F22" s="171" t="s">
        <v>71</v>
      </c>
      <c r="G22" s="171" t="s">
        <v>70</v>
      </c>
      <c r="H22" s="171" t="s">
        <v>66</v>
      </c>
      <c r="I22" s="171" t="s">
        <v>67</v>
      </c>
      <c r="J22" s="171" t="s">
        <v>68</v>
      </c>
      <c r="K22" s="171" t="s">
        <v>69</v>
      </c>
      <c r="L22" s="171" t="s">
        <v>65</v>
      </c>
      <c r="M22" s="171" t="s">
        <v>64</v>
      </c>
      <c r="N22" s="171" t="s">
        <v>63</v>
      </c>
      <c r="O22" s="171" t="s">
        <v>215</v>
      </c>
      <c r="P22" s="171" t="s">
        <v>286</v>
      </c>
    </row>
    <row r="23" spans="3:16" ht="15.75" thickBot="1" x14ac:dyDescent="0.3">
      <c r="C23" s="113" t="s">
        <v>16</v>
      </c>
      <c r="D23" s="114" t="s">
        <v>75</v>
      </c>
      <c r="E23" s="114" t="s">
        <v>76</v>
      </c>
      <c r="F23" s="114" t="s">
        <v>77</v>
      </c>
      <c r="G23" s="114" t="s">
        <v>78</v>
      </c>
      <c r="H23" s="114" t="s">
        <v>79</v>
      </c>
      <c r="I23" s="114" t="s">
        <v>80</v>
      </c>
      <c r="J23" s="114" t="s">
        <v>81</v>
      </c>
      <c r="K23" s="114" t="s">
        <v>82</v>
      </c>
      <c r="L23" s="114" t="s">
        <v>83</v>
      </c>
      <c r="M23" s="114" t="s">
        <v>84</v>
      </c>
      <c r="N23" s="114" t="s">
        <v>85</v>
      </c>
      <c r="O23" s="114" t="s">
        <v>216</v>
      </c>
      <c r="P23" s="114" t="s">
        <v>287</v>
      </c>
    </row>
    <row r="24" spans="3:16" ht="16.350000000000001" customHeight="1" thickTop="1" x14ac:dyDescent="0.25">
      <c r="C24" s="115" t="s">
        <v>0</v>
      </c>
      <c r="D24" s="116">
        <f>+D7</f>
        <v>682.01548204898006</v>
      </c>
      <c r="E24" s="116">
        <f t="shared" ref="E24:P24" si="0">+E7</f>
        <v>698.33709725830761</v>
      </c>
      <c r="F24" s="116">
        <f t="shared" si="0"/>
        <v>721.97923264021711</v>
      </c>
      <c r="G24" s="116">
        <f t="shared" si="0"/>
        <v>724.68988624940414</v>
      </c>
      <c r="H24" s="116">
        <f t="shared" si="0"/>
        <v>757.86863530400274</v>
      </c>
      <c r="I24" s="116">
        <f t="shared" si="0"/>
        <v>765.7442663009931</v>
      </c>
      <c r="J24" s="116">
        <f t="shared" si="0"/>
        <v>780.98375371937368</v>
      </c>
      <c r="K24" s="116">
        <f t="shared" si="0"/>
        <v>785.37368682363069</v>
      </c>
      <c r="L24" s="116">
        <f t="shared" si="0"/>
        <v>834.4303519900235</v>
      </c>
      <c r="M24" s="116">
        <f t="shared" si="0"/>
        <v>849.08908567143794</v>
      </c>
      <c r="N24" s="116">
        <f t="shared" si="0"/>
        <v>854.26887148183539</v>
      </c>
      <c r="O24" s="116">
        <f t="shared" si="0"/>
        <v>870.22966843229926</v>
      </c>
      <c r="P24" s="116">
        <f t="shared" si="0"/>
        <v>919.89702655751148</v>
      </c>
    </row>
    <row r="25" spans="3:16" ht="16.350000000000001" customHeight="1" x14ac:dyDescent="0.25">
      <c r="C25" s="117" t="s">
        <v>17</v>
      </c>
      <c r="D25" s="118">
        <v>-410.33776682346098</v>
      </c>
      <c r="E25" s="118">
        <v>-432.17422205790604</v>
      </c>
      <c r="F25" s="118">
        <v>-425.93595910353525</v>
      </c>
      <c r="G25" s="118">
        <v>-447.00873920013663</v>
      </c>
      <c r="H25" s="118">
        <v>-436.276945675192</v>
      </c>
      <c r="I25" s="118">
        <v>-443.44548825018677</v>
      </c>
      <c r="J25" s="118">
        <v>-448.8770685707151</v>
      </c>
      <c r="K25" s="118">
        <v>-467.54882565882247</v>
      </c>
      <c r="L25" s="118">
        <v>-466.60855953177179</v>
      </c>
      <c r="M25" s="118">
        <v>-476.6801885095976</v>
      </c>
      <c r="N25" s="118">
        <v>-466.51990656702793</v>
      </c>
      <c r="O25" s="118">
        <v>-501.23061788919063</v>
      </c>
      <c r="P25" s="118">
        <v>-511.27624718089913</v>
      </c>
    </row>
    <row r="26" spans="3:16" ht="16.350000000000001" customHeight="1" x14ac:dyDescent="0.25">
      <c r="C26" s="117" t="s">
        <v>358</v>
      </c>
      <c r="D26" s="118">
        <v>3.5129999999999999</v>
      </c>
      <c r="E26" s="118">
        <v>8.7499233316361256</v>
      </c>
      <c r="F26" s="118">
        <v>5.0396826179727441</v>
      </c>
      <c r="G26" s="118">
        <v>18.185560703042768</v>
      </c>
      <c r="H26" s="118">
        <v>5.0281632274880508</v>
      </c>
      <c r="I26" s="118">
        <v>7.38601947772014</v>
      </c>
      <c r="J26" s="118">
        <v>10.656883502456139</v>
      </c>
      <c r="K26" s="118">
        <v>19.386069528333167</v>
      </c>
      <c r="L26" s="118">
        <v>5.8011668808727563</v>
      </c>
      <c r="M26" s="118">
        <v>7.4688861621243632</v>
      </c>
      <c r="N26" s="118">
        <v>7.8195454457176652</v>
      </c>
      <c r="O26" s="118">
        <v>11.059886030679309</v>
      </c>
      <c r="P26" s="118">
        <v>9.0176634433478853</v>
      </c>
    </row>
    <row r="27" spans="3:16" ht="16.350000000000001" customHeight="1" thickBot="1" x14ac:dyDescent="0.3">
      <c r="C27" s="119" t="s">
        <v>18</v>
      </c>
      <c r="D27" s="120">
        <v>1.1327256167789339</v>
      </c>
      <c r="E27" s="120">
        <v>1.2958528188655141</v>
      </c>
      <c r="F27" s="120">
        <v>1.0756244731978419</v>
      </c>
      <c r="G27" s="120">
        <v>1.25258178483806</v>
      </c>
      <c r="H27" s="120">
        <v>1.1825536216282972</v>
      </c>
      <c r="I27" s="120">
        <v>0.99580122059021303</v>
      </c>
      <c r="J27" s="120">
        <v>0.94324417062632593</v>
      </c>
      <c r="K27" s="120">
        <v>1.1555026821754442</v>
      </c>
      <c r="L27" s="120">
        <v>1.098166268917288</v>
      </c>
      <c r="M27" s="120">
        <v>1.1385986883388168</v>
      </c>
      <c r="N27" s="120">
        <v>0.91630945538214503</v>
      </c>
      <c r="O27" s="120">
        <v>1.7604023027377931</v>
      </c>
      <c r="P27" s="120">
        <v>1.1168925074420351</v>
      </c>
    </row>
    <row r="28" spans="3:16" ht="16.350000000000001" customHeight="1" x14ac:dyDescent="0.25">
      <c r="C28" s="121" t="s">
        <v>1</v>
      </c>
      <c r="D28" s="122">
        <v>276.323440842298</v>
      </c>
      <c r="E28" s="122">
        <v>276.20865135090321</v>
      </c>
      <c r="F28" s="122">
        <v>302.15858062785242</v>
      </c>
      <c r="G28" s="122">
        <v>297.11928953714835</v>
      </c>
      <c r="H28" s="122">
        <v>327.80240647792709</v>
      </c>
      <c r="I28" s="122">
        <v>330.68059874911671</v>
      </c>
      <c r="J28" s="122">
        <v>343.70681282174104</v>
      </c>
      <c r="K28" s="122">
        <v>338.36643337531683</v>
      </c>
      <c r="L28" s="122">
        <v>374.72112560804175</v>
      </c>
      <c r="M28" s="122">
        <v>381.0163820123035</v>
      </c>
      <c r="N28" s="122">
        <v>396.48481981590726</v>
      </c>
      <c r="O28" s="122">
        <v>381.81933887652576</v>
      </c>
      <c r="P28" s="122">
        <v>418.75533532740229</v>
      </c>
    </row>
    <row r="29" spans="3:16" ht="16.350000000000001" customHeight="1" x14ac:dyDescent="0.25">
      <c r="C29" s="117" t="s">
        <v>19</v>
      </c>
      <c r="D29" s="123">
        <v>0.40500000000000003</v>
      </c>
      <c r="E29" s="123">
        <v>0.39600000000000002</v>
      </c>
      <c r="F29" s="123">
        <v>0.41899999999999998</v>
      </c>
      <c r="G29" s="123">
        <v>0.41</v>
      </c>
      <c r="H29" s="123">
        <v>0.433</v>
      </c>
      <c r="I29" s="123">
        <v>0.432</v>
      </c>
      <c r="J29" s="123">
        <v>0.44</v>
      </c>
      <c r="K29" s="123">
        <v>0.43099999999999999</v>
      </c>
      <c r="L29" s="123">
        <v>0.44900000000000001</v>
      </c>
      <c r="M29" s="123">
        <v>0.44900000000000001</v>
      </c>
      <c r="N29" s="123">
        <v>0.46400000000000002</v>
      </c>
      <c r="O29" s="123">
        <v>0.439</v>
      </c>
      <c r="P29" s="123">
        <v>0.45500000000000002</v>
      </c>
    </row>
    <row r="30" spans="3:16" ht="16.350000000000001" customHeight="1" x14ac:dyDescent="0.25">
      <c r="C30" s="117" t="s">
        <v>20</v>
      </c>
      <c r="D30" s="124">
        <v>-123.767</v>
      </c>
      <c r="E30" s="124">
        <v>-119.036</v>
      </c>
      <c r="F30" s="124">
        <v>-120.554</v>
      </c>
      <c r="G30" s="124">
        <v>-124.45099999999999</v>
      </c>
      <c r="H30" s="124">
        <v>-128.60499999999999</v>
      </c>
      <c r="I30" s="124">
        <v>-132.56200000000001</v>
      </c>
      <c r="J30" s="124">
        <v>-134.02600000000001</v>
      </c>
      <c r="K30" s="124">
        <v>-137.30699999999999</v>
      </c>
      <c r="L30" s="124">
        <v>-141.59899999999999</v>
      </c>
      <c r="M30" s="124">
        <v>-144.92099999999999</v>
      </c>
      <c r="N30" s="124">
        <v>-154.11699999999999</v>
      </c>
      <c r="O30" s="124">
        <v>-152.59700000000001</v>
      </c>
      <c r="P30" s="124">
        <v>-156.27699999999999</v>
      </c>
    </row>
    <row r="31" spans="3:16" ht="16.350000000000001" customHeight="1" thickBot="1" x14ac:dyDescent="0.3">
      <c r="C31" s="125" t="s">
        <v>8</v>
      </c>
      <c r="D31" s="126">
        <v>-18.056000000000001</v>
      </c>
      <c r="E31" s="126">
        <v>-20.273</v>
      </c>
      <c r="F31" s="126">
        <v>-22.504999999999999</v>
      </c>
      <c r="G31" s="126">
        <v>-26.268000000000001</v>
      </c>
      <c r="H31" s="126">
        <v>-28.497</v>
      </c>
      <c r="I31" s="126">
        <v>-29.018999999999998</v>
      </c>
      <c r="J31" s="126">
        <v>-27.981999999999999</v>
      </c>
      <c r="K31" s="126">
        <v>-28.658999999999999</v>
      </c>
      <c r="L31" s="126">
        <v>-29.321999999999999</v>
      </c>
      <c r="M31" s="126">
        <v>-28.994</v>
      </c>
      <c r="N31" s="126">
        <v>-29.869</v>
      </c>
      <c r="O31" s="126">
        <v>-33.621000000000002</v>
      </c>
      <c r="P31" s="126">
        <v>-31.978999999999999</v>
      </c>
    </row>
    <row r="32" spans="3:16" ht="16.350000000000001" customHeight="1" x14ac:dyDescent="0.25">
      <c r="C32" s="246" t="s">
        <v>257</v>
      </c>
      <c r="D32" s="247">
        <v>134.50044084229799</v>
      </c>
      <c r="E32" s="247">
        <v>136.89965135090321</v>
      </c>
      <c r="F32" s="247">
        <v>159.09958062785242</v>
      </c>
      <c r="G32" s="247">
        <v>146.40028953714835</v>
      </c>
      <c r="H32" s="247">
        <v>170.70040647792712</v>
      </c>
      <c r="I32" s="247">
        <v>169.09959874911669</v>
      </c>
      <c r="J32" s="247">
        <v>181.69881282174103</v>
      </c>
      <c r="K32" s="247">
        <v>172.40043337531685</v>
      </c>
      <c r="L32" s="247">
        <v>203.80012560804175</v>
      </c>
      <c r="M32" s="247">
        <v>207.1013820123035</v>
      </c>
      <c r="N32" s="247">
        <v>212.49881981590727</v>
      </c>
      <c r="O32" s="247">
        <v>195.60133887652574</v>
      </c>
      <c r="P32" s="247">
        <v>230.49933532740232</v>
      </c>
    </row>
    <row r="33" spans="3:17" ht="16.350000000000001" customHeight="1" x14ac:dyDescent="0.25">
      <c r="C33" s="117" t="s">
        <v>354</v>
      </c>
      <c r="D33" s="123">
        <v>0.19700000000000001</v>
      </c>
      <c r="E33" s="123">
        <v>0.19600000000000001</v>
      </c>
      <c r="F33" s="123">
        <v>0.22</v>
      </c>
      <c r="G33" s="123">
        <v>0.20200000000000001</v>
      </c>
      <c r="H33" s="123">
        <v>0.22500000000000001</v>
      </c>
      <c r="I33" s="123">
        <v>0.221</v>
      </c>
      <c r="J33" s="123">
        <v>0.23300000000000001</v>
      </c>
      <c r="K33" s="123">
        <v>0.22</v>
      </c>
      <c r="L33" s="123">
        <v>0.24399999999999999</v>
      </c>
      <c r="M33" s="123">
        <v>0.24399999999999999</v>
      </c>
      <c r="N33" s="123">
        <v>0.249</v>
      </c>
      <c r="O33" s="123">
        <v>0.22500000000000001</v>
      </c>
      <c r="P33" s="123">
        <v>0.251</v>
      </c>
    </row>
    <row r="34" spans="3:17" ht="16.350000000000001" customHeight="1" x14ac:dyDescent="0.25">
      <c r="C34" s="76" t="s">
        <v>359</v>
      </c>
      <c r="D34" s="124">
        <v>-3.5129999999999999</v>
      </c>
      <c r="E34" s="124">
        <v>-8.7499233316361256</v>
      </c>
      <c r="F34" s="124">
        <v>-5.0396826179727441</v>
      </c>
      <c r="G34" s="124">
        <v>-18.185560703042768</v>
      </c>
      <c r="H34" s="124">
        <v>-5.0281632274880508</v>
      </c>
      <c r="I34" s="124">
        <v>-7.38601947772014</v>
      </c>
      <c r="J34" s="124">
        <v>-10.656883502456139</v>
      </c>
      <c r="K34" s="124">
        <v>-19.386069528333167</v>
      </c>
      <c r="L34" s="124">
        <v>-5.8011668808727563</v>
      </c>
      <c r="M34" s="124">
        <v>-7.4688861621243632</v>
      </c>
      <c r="N34" s="124">
        <v>-7.8195454457176652</v>
      </c>
      <c r="O34" s="124">
        <v>-11.059886030679309</v>
      </c>
      <c r="P34" s="124">
        <v>-9.0176634433478853</v>
      </c>
    </row>
    <row r="35" spans="3:17" ht="16.350000000000001" customHeight="1" x14ac:dyDescent="0.25">
      <c r="C35" s="76" t="s">
        <v>360</v>
      </c>
      <c r="D35" s="118">
        <v>0</v>
      </c>
      <c r="E35" s="118">
        <v>0</v>
      </c>
      <c r="F35" s="118">
        <v>0</v>
      </c>
      <c r="G35" s="118">
        <v>0</v>
      </c>
      <c r="H35" s="118">
        <v>0</v>
      </c>
      <c r="I35" s="118">
        <v>0</v>
      </c>
      <c r="J35" s="118">
        <v>0</v>
      </c>
      <c r="K35" s="118">
        <v>0</v>
      </c>
      <c r="L35" s="118">
        <v>0</v>
      </c>
      <c r="M35" s="118">
        <v>-4.0110000000000001</v>
      </c>
      <c r="N35" s="118">
        <v>0</v>
      </c>
      <c r="O35" s="118">
        <v>0</v>
      </c>
      <c r="P35" s="118">
        <v>0</v>
      </c>
    </row>
    <row r="36" spans="3:17" ht="16.350000000000001" customHeight="1" thickBot="1" x14ac:dyDescent="0.3">
      <c r="C36" s="117" t="s">
        <v>361</v>
      </c>
      <c r="D36" s="118">
        <v>-95.5</v>
      </c>
      <c r="E36" s="118">
        <v>-101.16</v>
      </c>
      <c r="F36" s="118">
        <v>-105.494</v>
      </c>
      <c r="G36" s="118">
        <v>-105.40900000000001</v>
      </c>
      <c r="H36" s="118">
        <v>-107.548</v>
      </c>
      <c r="I36" s="118">
        <v>-108.973</v>
      </c>
      <c r="J36" s="118">
        <v>-110.384</v>
      </c>
      <c r="K36" s="118">
        <v>-111.5</v>
      </c>
      <c r="L36" s="118">
        <v>-117.876</v>
      </c>
      <c r="M36" s="118">
        <v>-118.977</v>
      </c>
      <c r="N36" s="118">
        <v>-118.268</v>
      </c>
      <c r="O36" s="118">
        <v>-120.295</v>
      </c>
      <c r="P36" s="118">
        <v>-120.532</v>
      </c>
    </row>
    <row r="37" spans="3:17" ht="16.350000000000001" customHeight="1" x14ac:dyDescent="0.25">
      <c r="C37" s="127" t="s">
        <v>231</v>
      </c>
      <c r="D37" s="128">
        <v>35.487440842297985</v>
      </c>
      <c r="E37" s="128">
        <v>26.989728019267091</v>
      </c>
      <c r="F37" s="128">
        <v>48.565898009879675</v>
      </c>
      <c r="G37" s="128">
        <v>22.805728834105579</v>
      </c>
      <c r="H37" s="128">
        <v>58.124243250439065</v>
      </c>
      <c r="I37" s="128">
        <v>52.740579271396555</v>
      </c>
      <c r="J37" s="128">
        <v>60.657929319284889</v>
      </c>
      <c r="K37" s="128">
        <v>41.514363846983684</v>
      </c>
      <c r="L37" s="128">
        <v>80.122958727168992</v>
      </c>
      <c r="M37" s="128">
        <v>76.64449585017914</v>
      </c>
      <c r="N37" s="128">
        <v>86.411274370189602</v>
      </c>
      <c r="O37" s="128">
        <v>64.24645284584642</v>
      </c>
      <c r="P37" s="128">
        <v>100.94967188405445</v>
      </c>
      <c r="Q37" s="132"/>
    </row>
    <row r="38" spans="3:17" ht="16.350000000000001" customHeight="1" x14ac:dyDescent="0.25">
      <c r="D38" s="248"/>
      <c r="E38" s="248"/>
      <c r="F38" s="248"/>
      <c r="G38" s="248"/>
      <c r="H38" s="248"/>
      <c r="I38" s="248"/>
      <c r="J38" s="248"/>
      <c r="K38" s="248"/>
      <c r="L38" s="248"/>
      <c r="M38" s="248"/>
      <c r="N38" s="248"/>
      <c r="O38" s="248"/>
      <c r="P38" s="248"/>
    </row>
    <row r="39" spans="3:17" ht="16.350000000000001" customHeight="1" x14ac:dyDescent="0.25">
      <c r="D39" s="131"/>
      <c r="E39" s="132"/>
      <c r="F39" s="132"/>
      <c r="G39" s="132"/>
      <c r="H39" s="132"/>
      <c r="I39" s="132"/>
      <c r="J39" s="132"/>
      <c r="K39" s="132"/>
      <c r="L39" s="132"/>
      <c r="M39" s="132"/>
      <c r="N39" s="132"/>
      <c r="O39" s="132"/>
      <c r="P39" s="132"/>
    </row>
    <row r="40" spans="3:17" ht="16.350000000000001" customHeight="1" x14ac:dyDescent="0.25">
      <c r="C40" s="112" t="s">
        <v>146</v>
      </c>
    </row>
    <row r="41" spans="3:17" ht="25.5" customHeight="1" x14ac:dyDescent="0.25">
      <c r="C41" s="4"/>
      <c r="D41" s="171" t="s">
        <v>62</v>
      </c>
      <c r="E41" s="171" t="s">
        <v>72</v>
      </c>
      <c r="F41" s="171" t="s">
        <v>71</v>
      </c>
      <c r="G41" s="171" t="s">
        <v>70</v>
      </c>
      <c r="H41" s="171" t="s">
        <v>66</v>
      </c>
      <c r="I41" s="171" t="s">
        <v>67</v>
      </c>
      <c r="J41" s="171" t="s">
        <v>68</v>
      </c>
      <c r="K41" s="171" t="s">
        <v>69</v>
      </c>
      <c r="L41" s="171" t="s">
        <v>65</v>
      </c>
      <c r="M41" s="171" t="s">
        <v>64</v>
      </c>
      <c r="N41" s="171" t="s">
        <v>63</v>
      </c>
      <c r="O41" s="171" t="s">
        <v>215</v>
      </c>
      <c r="P41" s="171" t="s">
        <v>286</v>
      </c>
    </row>
    <row r="42" spans="3:17" ht="15.75" customHeight="1" thickBot="1" x14ac:dyDescent="0.3">
      <c r="C42" s="113" t="s">
        <v>16</v>
      </c>
      <c r="D42" s="114" t="s">
        <v>75</v>
      </c>
      <c r="E42" s="114" t="s">
        <v>76</v>
      </c>
      <c r="F42" s="114" t="s">
        <v>77</v>
      </c>
      <c r="G42" s="114" t="s">
        <v>78</v>
      </c>
      <c r="H42" s="114" t="s">
        <v>79</v>
      </c>
      <c r="I42" s="114" t="s">
        <v>80</v>
      </c>
      <c r="J42" s="114" t="s">
        <v>81</v>
      </c>
      <c r="K42" s="114" t="s">
        <v>82</v>
      </c>
      <c r="L42" s="114" t="s">
        <v>83</v>
      </c>
      <c r="M42" s="114" t="s">
        <v>84</v>
      </c>
      <c r="N42" s="114" t="s">
        <v>85</v>
      </c>
      <c r="O42" s="114" t="s">
        <v>216</v>
      </c>
      <c r="P42" s="114" t="s">
        <v>287</v>
      </c>
    </row>
    <row r="43" spans="3:17" ht="16.350000000000001" customHeight="1" thickTop="1" x14ac:dyDescent="0.25">
      <c r="C43" s="115" t="s">
        <v>23</v>
      </c>
      <c r="D43" s="116">
        <v>566.9</v>
      </c>
      <c r="E43" s="116">
        <v>582</v>
      </c>
      <c r="F43" s="116">
        <v>598</v>
      </c>
      <c r="G43" s="116">
        <v>611.29999999999995</v>
      </c>
      <c r="H43" s="116">
        <v>643</v>
      </c>
      <c r="I43" s="116">
        <v>652.6</v>
      </c>
      <c r="J43" s="116">
        <v>665.8</v>
      </c>
      <c r="K43" s="116">
        <v>673.4</v>
      </c>
      <c r="L43" s="116">
        <v>716.7</v>
      </c>
      <c r="M43" s="116">
        <v>731.6</v>
      </c>
      <c r="N43" s="116">
        <v>744.7</v>
      </c>
      <c r="O43" s="116">
        <v>754.8</v>
      </c>
      <c r="P43" s="116">
        <v>797</v>
      </c>
    </row>
    <row r="44" spans="3:17" ht="16.350000000000001" customHeight="1" x14ac:dyDescent="0.25">
      <c r="C44" s="117" t="s">
        <v>24</v>
      </c>
      <c r="D44" s="118">
        <v>95.4</v>
      </c>
      <c r="E44" s="118">
        <v>94.4</v>
      </c>
      <c r="F44" s="118">
        <v>103.4</v>
      </c>
      <c r="G44" s="118">
        <v>92.8</v>
      </c>
      <c r="H44" s="118">
        <v>93.4</v>
      </c>
      <c r="I44" s="118">
        <v>89.8</v>
      </c>
      <c r="J44" s="118">
        <v>90</v>
      </c>
      <c r="K44" s="118">
        <v>89.1</v>
      </c>
      <c r="L44" s="118">
        <v>95.5</v>
      </c>
      <c r="M44" s="118">
        <v>94.7</v>
      </c>
      <c r="N44" s="118">
        <v>86</v>
      </c>
      <c r="O44" s="118">
        <v>90.7</v>
      </c>
      <c r="P44" s="118">
        <v>98.3</v>
      </c>
    </row>
    <row r="45" spans="3:17" ht="16.350000000000001" customHeight="1" thickBot="1" x14ac:dyDescent="0.3">
      <c r="C45" s="119" t="s">
        <v>7</v>
      </c>
      <c r="D45" s="120">
        <v>19.8</v>
      </c>
      <c r="E45" s="120">
        <v>21.8</v>
      </c>
      <c r="F45" s="120">
        <v>20.6</v>
      </c>
      <c r="G45" s="120">
        <v>20.6</v>
      </c>
      <c r="H45" s="120">
        <v>21</v>
      </c>
      <c r="I45" s="120">
        <v>23.4</v>
      </c>
      <c r="J45" s="120">
        <v>25.2</v>
      </c>
      <c r="K45" s="120">
        <v>22.9</v>
      </c>
      <c r="L45" s="120">
        <v>22.2</v>
      </c>
      <c r="M45" s="120">
        <v>22.8</v>
      </c>
      <c r="N45" s="120">
        <v>23.1</v>
      </c>
      <c r="O45" s="120">
        <v>24.7</v>
      </c>
      <c r="P45" s="120">
        <v>24.7</v>
      </c>
    </row>
    <row r="46" spans="3:17" ht="16.350000000000001" customHeight="1" x14ac:dyDescent="0.25">
      <c r="C46" s="129" t="s">
        <v>5</v>
      </c>
      <c r="D46" s="130">
        <v>682</v>
      </c>
      <c r="E46" s="130">
        <v>698.3</v>
      </c>
      <c r="F46" s="130">
        <v>722</v>
      </c>
      <c r="G46" s="130">
        <v>724.7</v>
      </c>
      <c r="H46" s="130">
        <v>757.9</v>
      </c>
      <c r="I46" s="130">
        <v>765.7</v>
      </c>
      <c r="J46" s="130">
        <v>781</v>
      </c>
      <c r="K46" s="130">
        <v>785.4</v>
      </c>
      <c r="L46" s="130">
        <v>834.4</v>
      </c>
      <c r="M46" s="130">
        <v>849.1</v>
      </c>
      <c r="N46" s="130">
        <v>854.3</v>
      </c>
      <c r="O46" s="130">
        <v>870.2</v>
      </c>
      <c r="P46" s="130">
        <v>919.9</v>
      </c>
    </row>
    <row r="47" spans="3:17" x14ac:dyDescent="0.25">
      <c r="C47" s="241"/>
    </row>
    <row r="48" spans="3:17" x14ac:dyDescent="0.25">
      <c r="C48" s="69" t="s">
        <v>94</v>
      </c>
      <c r="D48" s="135"/>
      <c r="E48" s="135"/>
      <c r="F48" s="135"/>
      <c r="G48" s="135"/>
      <c r="H48" s="135"/>
      <c r="I48" s="135"/>
      <c r="J48" s="135"/>
      <c r="K48" s="135"/>
      <c r="L48" s="135"/>
      <c r="M48" s="135"/>
      <c r="N48" s="135"/>
      <c r="O48" s="135"/>
      <c r="P48" s="135"/>
    </row>
    <row r="49" spans="3:16" x14ac:dyDescent="0.25">
      <c r="C49" s="201" t="s">
        <v>436</v>
      </c>
      <c r="N49" s="135"/>
      <c r="O49" s="135"/>
      <c r="P49" s="135"/>
    </row>
    <row r="50" spans="3:16" ht="15" customHeight="1" x14ac:dyDescent="0.25">
      <c r="C50" s="201" t="s">
        <v>406</v>
      </c>
      <c r="D50" s="135"/>
      <c r="E50" s="135"/>
      <c r="F50" s="135"/>
      <c r="G50" s="135"/>
      <c r="H50" s="135"/>
      <c r="I50" s="135"/>
      <c r="J50" s="135"/>
      <c r="K50" s="135"/>
      <c r="L50" s="135"/>
      <c r="M50" s="135"/>
    </row>
    <row r="51" spans="3:16" s="244" customFormat="1" ht="15" customHeight="1" x14ac:dyDescent="0.25">
      <c r="C51" s="277" t="s">
        <v>410</v>
      </c>
      <c r="D51" s="277"/>
      <c r="E51" s="277"/>
      <c r="F51" s="277"/>
      <c r="G51" s="277"/>
      <c r="H51" s="277"/>
      <c r="I51" s="277"/>
      <c r="J51" s="277"/>
      <c r="K51" s="277"/>
      <c r="L51" s="277"/>
      <c r="M51" s="277"/>
      <c r="N51" s="277"/>
      <c r="O51" s="277"/>
      <c r="P51" s="277"/>
    </row>
  </sheetData>
  <mergeCells count="1">
    <mergeCell ref="C51:P51"/>
  </mergeCells>
  <pageMargins left="0.7" right="0.7" top="0.75" bottom="0.75" header="0.3" footer="0.3"/>
  <pageSetup paperSize="9" scale="65" fitToHeight="0" orientation="landscape" r:id="rId1"/>
  <rowBreaks count="1" manualBreakCount="1">
    <brk id="38" min="1" max="1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9C79A8084EE24F85BFF4E4DBA023FC" ma:contentTypeVersion="5" ma:contentTypeDescription="Create a new document." ma:contentTypeScope="" ma:versionID="e6c499eb6378710f3e6df423c7687c0b">
  <xsd:schema xmlns:xsd="http://www.w3.org/2001/XMLSchema" xmlns:xs="http://www.w3.org/2001/XMLSchema" xmlns:p="http://schemas.microsoft.com/office/2006/metadata/properties" xmlns:ns2="d85eb324-77c5-419e-a2a3-8c49df81c725" targetNamespace="http://schemas.microsoft.com/office/2006/metadata/properties" ma:root="true" ma:fieldsID="2f96e240d91822ec32cf4676a3270c15" ns2:_="">
    <xsd:import namespace="d85eb324-77c5-419e-a2a3-8c49df81c72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5eb324-77c5-419e-a2a3-8c49df81c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BillingMetadata" ma:index="12"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A20139C-9419-4AD1-BE19-71FEE1BF75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5eb324-77c5-419e-a2a3-8c49df81c7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6C8A31-FD69-4311-B66A-8A62D8F31943}">
  <ds:schemaRefs>
    <ds:schemaRef ds:uri="http://schemas.microsoft.com/sharepoint/v3/contenttype/forms"/>
  </ds:schemaRefs>
</ds:datastoreItem>
</file>

<file path=customXml/itemProps3.xml><?xml version="1.0" encoding="utf-8"?>
<ds:datastoreItem xmlns:ds="http://schemas.openxmlformats.org/officeDocument/2006/customXml" ds:itemID="{06C047D4-1C2A-4E85-860C-787BD7267431}">
  <ds:schemaRefs>
    <ds:schemaRef ds:uri="http://schemas.microsoft.com/office/infopath/2007/PartnerControls"/>
    <ds:schemaRef ds:uri="http://schemas.openxmlformats.org/package/2006/metadata/core-properties"/>
    <ds:schemaRef ds:uri="http://schemas.microsoft.com/office/2006/documentManagement/types"/>
    <ds:schemaRef ds:uri="http://purl.org/dc/elements/1.1/"/>
    <ds:schemaRef ds:uri="http://purl.org/dc/terms/"/>
    <ds:schemaRef ds:uri="ab44d6f5-b0fc-4d3f-bdb9-119951c828a3"/>
    <ds:schemaRef ds:uri="http://purl.org/dc/dcmitype/"/>
    <ds:schemaRef ds:uri="http://www.w3.org/XML/1998/namespace"/>
    <ds:schemaRef ds:uri="90d0a7fc-a767-403d-a79c-429f27f2345b"/>
    <ds:schemaRef ds:uri="http://schemas.microsoft.com/office/2006/metadata/properties"/>
  </ds:schemaRefs>
</ds:datastoreItem>
</file>

<file path=docMetadata/LabelInfo.xml><?xml version="1.0" encoding="utf-8"?>
<clbl:labelList xmlns:clbl="http://schemas.microsoft.com/office/2020/mipLabelMetadata">
  <clbl:label id="{3055fa7f-a944-4927-801e-a62b63119e43}" enabled="0" method="" siteId="{3055fa7f-a944-4927-801e-a62b63119e4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19</vt:i4>
      </vt:variant>
    </vt:vector>
  </HeadingPairs>
  <TitlesOfParts>
    <vt:vector size="32" baseType="lpstr">
      <vt:lpstr>Cover</vt:lpstr>
      <vt:lpstr>Annual Summary</vt:lpstr>
      <vt:lpstr>Annual IS</vt:lpstr>
      <vt:lpstr>Annual BS</vt:lpstr>
      <vt:lpstr>Annual CF</vt:lpstr>
      <vt:lpstr>Annual ROCE</vt:lpstr>
      <vt:lpstr>Annual Cash Conversion</vt:lpstr>
      <vt:lpstr>Quarterly Summary</vt:lpstr>
      <vt:lpstr>Quarterly IS</vt:lpstr>
      <vt:lpstr>Quarterly BS</vt:lpstr>
      <vt:lpstr>Quarterly CF</vt:lpstr>
      <vt:lpstr>Glossary</vt:lpstr>
      <vt:lpstr>Disclaimer</vt:lpstr>
      <vt:lpstr>'Annual BS'!Print_Area</vt:lpstr>
      <vt:lpstr>'Annual Cash Conversion'!Print_Area</vt:lpstr>
      <vt:lpstr>'Annual CF'!Print_Area</vt:lpstr>
      <vt:lpstr>'Annual IS'!Print_Area</vt:lpstr>
      <vt:lpstr>'Annual ROCE'!Print_Area</vt:lpstr>
      <vt:lpstr>'Annual Summary'!Print_Area</vt:lpstr>
      <vt:lpstr>Glossary!Print_Area</vt:lpstr>
      <vt:lpstr>'Quarterly BS'!Print_Area</vt:lpstr>
      <vt:lpstr>'Quarterly CF'!Print_Area</vt:lpstr>
      <vt:lpstr>'Quarterly IS'!Print_Area</vt:lpstr>
      <vt:lpstr>'Quarterly Summary'!Print_Area</vt:lpstr>
      <vt:lpstr>'Annual BS'!Print_Titles</vt:lpstr>
      <vt:lpstr>'Annual Cash Conversion'!Print_Titles</vt:lpstr>
      <vt:lpstr>'Annual CF'!Print_Titles</vt:lpstr>
      <vt:lpstr>'Annual ROCE'!Print_Titles</vt:lpstr>
      <vt:lpstr>'Annual Summary'!Print_Titles</vt:lpstr>
      <vt:lpstr>'Quarterly BS'!Print_Titles</vt:lpstr>
      <vt:lpstr>'Quarterly CF'!Print_Titles</vt:lpstr>
      <vt:lpstr>'Quarterly Summary'!Print_Titles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Calvo Gonzalez</dc:creator>
  <cp:lastModifiedBy>Pablo Bilbao Diez</cp:lastModifiedBy>
  <cp:lastPrinted>2025-07-04T15:48:48Z</cp:lastPrinted>
  <dcterms:created xsi:type="dcterms:W3CDTF">2020-09-07T09:02:19Z</dcterms:created>
  <dcterms:modified xsi:type="dcterms:W3CDTF">2025-07-08T11:04:42Z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0x010100BF9C79A8084EE24F85BFF4E4DBA023FC</vt:lpwstr>
  </property>
</Properties>
</file>